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virtual1/Desktop/radio harness/"/>
    </mc:Choice>
  </mc:AlternateContent>
  <bookViews>
    <workbookView xWindow="60" yWindow="1580" windowWidth="23020" windowHeight="20900" tabRatio="500"/>
  </bookViews>
  <sheets>
    <sheet name="removing 37 pin at X" sheetId="1" r:id="rId1"/>
    <sheet name="installing 39 pin at X" sheetId="2" r:id="rId2"/>
    <sheet name="24 pin new cable" sheetId="3" r:id="rId3"/>
    <sheet name="37 pin new cable" sheetId="4" r:id="rId4"/>
  </sheets>
  <calcPr calcId="15000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2" i="3" l="1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H10" i="4"/>
  <c r="G18" i="1"/>
  <c r="D32" i="3"/>
  <c r="E32" i="3" a="1"/>
  <c r="E32" i="3"/>
  <c r="D31" i="3"/>
  <c r="E31" i="3" a="1"/>
  <c r="E31" i="3"/>
  <c r="D30" i="3"/>
  <c r="E30" i="3" a="1"/>
  <c r="E30" i="3"/>
  <c r="D29" i="3"/>
  <c r="E29" i="3" a="1"/>
  <c r="E29" i="3"/>
  <c r="D28" i="3"/>
  <c r="E28" i="3" a="1"/>
  <c r="E28" i="3"/>
  <c r="D27" i="3"/>
  <c r="E27" i="3" a="1"/>
  <c r="E27" i="3"/>
  <c r="D26" i="3"/>
  <c r="E26" i="3" a="1"/>
  <c r="E26" i="3"/>
  <c r="D25" i="3"/>
  <c r="E25" i="3" a="1"/>
  <c r="E25" i="3"/>
  <c r="D24" i="3"/>
  <c r="E24" i="3" a="1"/>
  <c r="E24" i="3"/>
  <c r="D23" i="3"/>
  <c r="E23" i="3" a="1"/>
  <c r="E23" i="3"/>
  <c r="D22" i="3"/>
  <c r="E22" i="3" a="1"/>
  <c r="E22" i="3"/>
  <c r="D21" i="3"/>
  <c r="E21" i="3" a="1"/>
  <c r="E21" i="3"/>
  <c r="D20" i="3"/>
  <c r="E20" i="3" a="1"/>
  <c r="E20" i="3"/>
  <c r="D19" i="3"/>
  <c r="E19" i="3" a="1"/>
  <c r="E19" i="3"/>
  <c r="D18" i="3"/>
  <c r="E18" i="3" a="1"/>
  <c r="E18" i="3"/>
  <c r="D17" i="3"/>
  <c r="E17" i="3" a="1"/>
  <c r="E17" i="3"/>
  <c r="D16" i="3"/>
  <c r="E16" i="3" a="1"/>
  <c r="E16" i="3"/>
  <c r="D15" i="3"/>
  <c r="E15" i="3" a="1"/>
  <c r="E15" i="3"/>
  <c r="D14" i="3"/>
  <c r="E14" i="3" a="1"/>
  <c r="E14" i="3"/>
  <c r="D13" i="3"/>
  <c r="E13" i="3" a="1"/>
  <c r="E13" i="3"/>
  <c r="D12" i="3"/>
  <c r="E12" i="3" a="1"/>
  <c r="E12" i="3"/>
  <c r="D11" i="3"/>
  <c r="E11" i="3" a="1"/>
  <c r="E11" i="3"/>
  <c r="D10" i="3"/>
  <c r="E10" i="3" a="1"/>
  <c r="E10" i="3"/>
  <c r="D9" i="3"/>
  <c r="E9" i="3" a="1"/>
  <c r="E9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G28" i="3"/>
  <c r="F28" i="3"/>
  <c r="H27" i="3"/>
  <c r="G27" i="3"/>
  <c r="F27" i="3"/>
  <c r="H26" i="3"/>
  <c r="G26" i="3"/>
  <c r="F26" i="3"/>
  <c r="H25" i="3"/>
  <c r="G25" i="3"/>
  <c r="F25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F9" i="3"/>
  <c r="G9" i="3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J45" i="4"/>
  <c r="K45" i="4" a="1"/>
  <c r="K45" i="4"/>
  <c r="J44" i="4"/>
  <c r="K44" i="4" a="1"/>
  <c r="K44" i="4"/>
  <c r="J43" i="4"/>
  <c r="K43" i="4" a="1"/>
  <c r="K43" i="4"/>
  <c r="J42" i="4"/>
  <c r="K42" i="4" a="1"/>
  <c r="K42" i="4"/>
  <c r="J41" i="4"/>
  <c r="K41" i="4" a="1"/>
  <c r="K41" i="4"/>
  <c r="J40" i="4"/>
  <c r="K40" i="4" a="1"/>
  <c r="K40" i="4"/>
  <c r="J39" i="4"/>
  <c r="K39" i="4" a="1"/>
  <c r="K39" i="4"/>
  <c r="J38" i="4"/>
  <c r="K38" i="4" a="1"/>
  <c r="K38" i="4"/>
  <c r="J37" i="4"/>
  <c r="K37" i="4" a="1"/>
  <c r="K37" i="4"/>
  <c r="J36" i="4"/>
  <c r="K36" i="4" a="1"/>
  <c r="K36" i="4"/>
  <c r="J35" i="4"/>
  <c r="K35" i="4" a="1"/>
  <c r="K35" i="4"/>
  <c r="J34" i="4"/>
  <c r="K34" i="4" a="1"/>
  <c r="K34" i="4"/>
  <c r="J33" i="4"/>
  <c r="K33" i="4" a="1"/>
  <c r="K33" i="4"/>
  <c r="J32" i="4"/>
  <c r="K32" i="4" a="1"/>
  <c r="K32" i="4"/>
  <c r="J31" i="4"/>
  <c r="K31" i="4" a="1"/>
  <c r="K31" i="4"/>
  <c r="J30" i="4"/>
  <c r="K30" i="4" a="1"/>
  <c r="K30" i="4"/>
  <c r="J29" i="4"/>
  <c r="K29" i="4" a="1"/>
  <c r="K29" i="4"/>
  <c r="J28" i="4"/>
  <c r="K28" i="4" a="1"/>
  <c r="K28" i="4"/>
  <c r="J27" i="4"/>
  <c r="K27" i="4" a="1"/>
  <c r="K27" i="4"/>
  <c r="J26" i="4"/>
  <c r="K26" i="4" a="1"/>
  <c r="K26" i="4"/>
  <c r="J25" i="4"/>
  <c r="K25" i="4" a="1"/>
  <c r="K25" i="4"/>
  <c r="J24" i="4"/>
  <c r="K24" i="4" a="1"/>
  <c r="K24" i="4"/>
  <c r="J23" i="4"/>
  <c r="K23" i="4" a="1"/>
  <c r="K23" i="4"/>
  <c r="J22" i="4"/>
  <c r="K22" i="4" a="1"/>
  <c r="K22" i="4"/>
  <c r="J21" i="4"/>
  <c r="K21" i="4" a="1"/>
  <c r="K21" i="4"/>
  <c r="J20" i="4"/>
  <c r="K20" i="4" a="1"/>
  <c r="K20" i="4"/>
  <c r="J19" i="4"/>
  <c r="K19" i="4" a="1"/>
  <c r="K19" i="4"/>
  <c r="J18" i="4"/>
  <c r="K18" i="4" a="1"/>
  <c r="K18" i="4"/>
  <c r="J17" i="4"/>
  <c r="K17" i="4" a="1"/>
  <c r="K17" i="4"/>
  <c r="J16" i="4"/>
  <c r="K16" i="4" a="1"/>
  <c r="K16" i="4"/>
  <c r="J15" i="4"/>
  <c r="K15" i="4" a="1"/>
  <c r="K15" i="4"/>
  <c r="J14" i="4"/>
  <c r="K14" i="4" a="1"/>
  <c r="K14" i="4"/>
  <c r="J13" i="4"/>
  <c r="K13" i="4" a="1"/>
  <c r="K13" i="4"/>
  <c r="J12" i="4"/>
  <c r="K12" i="4" a="1"/>
  <c r="K12" i="4"/>
  <c r="J11" i="4"/>
  <c r="K11" i="4" a="1"/>
  <c r="K11" i="4"/>
  <c r="J10" i="4"/>
  <c r="K10" i="4" a="1"/>
  <c r="K10" i="4"/>
  <c r="J9" i="4"/>
  <c r="K9" i="4" a="1"/>
  <c r="K9" i="4"/>
  <c r="D47" i="2"/>
  <c r="E47" i="2" a="1"/>
  <c r="E47" i="2"/>
  <c r="D46" i="2"/>
  <c r="E46" i="2" a="1"/>
  <c r="E46" i="2"/>
  <c r="D45" i="2"/>
  <c r="E45" i="2" a="1"/>
  <c r="E45" i="2"/>
  <c r="D44" i="2"/>
  <c r="E44" i="2" a="1"/>
  <c r="E44" i="2"/>
  <c r="D43" i="2"/>
  <c r="E43" i="2" a="1"/>
  <c r="E43" i="2"/>
  <c r="D42" i="2"/>
  <c r="E42" i="2" a="1"/>
  <c r="E42" i="2"/>
  <c r="D41" i="2"/>
  <c r="E41" i="2" a="1"/>
  <c r="E41" i="2"/>
  <c r="D40" i="2"/>
  <c r="E40" i="2" a="1"/>
  <c r="E40" i="2"/>
  <c r="D39" i="2"/>
  <c r="E39" i="2" a="1"/>
  <c r="E39" i="2"/>
  <c r="D38" i="2"/>
  <c r="E38" i="2" a="1"/>
  <c r="E38" i="2"/>
  <c r="D37" i="2"/>
  <c r="E37" i="2" a="1"/>
  <c r="E37" i="2"/>
  <c r="D36" i="2"/>
  <c r="E36" i="2" a="1"/>
  <c r="E36" i="2"/>
  <c r="D35" i="2"/>
  <c r="E35" i="2" a="1"/>
  <c r="E35" i="2"/>
  <c r="D34" i="2"/>
  <c r="E34" i="2" a="1"/>
  <c r="E34" i="2"/>
  <c r="D33" i="2"/>
  <c r="E33" i="2" a="1"/>
  <c r="E33" i="2"/>
  <c r="D32" i="2"/>
  <c r="E32" i="2" a="1"/>
  <c r="E32" i="2"/>
  <c r="D31" i="2"/>
  <c r="E31" i="2" a="1"/>
  <c r="E31" i="2"/>
  <c r="D30" i="2"/>
  <c r="E30" i="2" a="1"/>
  <c r="E30" i="2"/>
  <c r="D29" i="2"/>
  <c r="E29" i="2" a="1"/>
  <c r="E29" i="2"/>
  <c r="D28" i="2"/>
  <c r="E28" i="2" a="1"/>
  <c r="E28" i="2"/>
  <c r="D27" i="2"/>
  <c r="E27" i="2" a="1"/>
  <c r="E27" i="2"/>
  <c r="D26" i="2"/>
  <c r="E26" i="2" a="1"/>
  <c r="E26" i="2"/>
  <c r="D25" i="2"/>
  <c r="E25" i="2" a="1"/>
  <c r="E25" i="2"/>
  <c r="D24" i="2"/>
  <c r="E24" i="2" a="1"/>
  <c r="E24" i="2"/>
  <c r="D23" i="2"/>
  <c r="E23" i="2" a="1"/>
  <c r="E23" i="2"/>
  <c r="D22" i="2"/>
  <c r="E22" i="2" a="1"/>
  <c r="E22" i="2"/>
  <c r="D21" i="2"/>
  <c r="E21" i="2" a="1"/>
  <c r="E21" i="2"/>
  <c r="D20" i="2"/>
  <c r="E20" i="2" a="1"/>
  <c r="E20" i="2"/>
  <c r="D19" i="2"/>
  <c r="E19" i="2" a="1"/>
  <c r="E19" i="2"/>
  <c r="D18" i="2"/>
  <c r="E18" i="2" a="1"/>
  <c r="E18" i="2"/>
  <c r="D17" i="2"/>
  <c r="E17" i="2" a="1"/>
  <c r="E17" i="2"/>
  <c r="D16" i="2"/>
  <c r="E16" i="2" a="1"/>
  <c r="E16" i="2"/>
  <c r="D15" i="2"/>
  <c r="E15" i="2" a="1"/>
  <c r="E15" i="2"/>
  <c r="D14" i="2"/>
  <c r="E14" i="2" a="1"/>
  <c r="E14" i="2"/>
  <c r="D13" i="2"/>
  <c r="E13" i="2" a="1"/>
  <c r="E13" i="2"/>
  <c r="D12" i="2"/>
  <c r="E12" i="2" a="1"/>
  <c r="E12" i="2"/>
  <c r="D11" i="2"/>
  <c r="E11" i="2" a="1"/>
  <c r="E11" i="2"/>
  <c r="D10" i="2"/>
  <c r="E10" i="2" a="1"/>
  <c r="E10" i="2"/>
  <c r="D9" i="2"/>
  <c r="E9" i="2" a="1"/>
  <c r="E9" i="2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G45" i="1"/>
  <c r="G46" i="1"/>
  <c r="H45" i="1"/>
  <c r="G44" i="1"/>
  <c r="H44" i="1"/>
  <c r="G43" i="1"/>
  <c r="H43" i="1"/>
  <c r="G42" i="1"/>
  <c r="H42" i="1"/>
  <c r="G41" i="1"/>
  <c r="H41" i="1"/>
  <c r="G40" i="1"/>
  <c r="H40" i="1"/>
  <c r="G39" i="1"/>
  <c r="H39" i="1"/>
  <c r="G38" i="1"/>
  <c r="H38" i="1"/>
  <c r="G37" i="1"/>
  <c r="H37" i="1"/>
  <c r="G36" i="1"/>
  <c r="H36" i="1"/>
  <c r="G35" i="1"/>
  <c r="H35" i="1"/>
  <c r="G34" i="1"/>
  <c r="H34" i="1"/>
  <c r="G33" i="1"/>
  <c r="H33" i="1"/>
  <c r="G32" i="1"/>
  <c r="H32" i="1"/>
  <c r="G31" i="1"/>
  <c r="H31" i="1"/>
  <c r="G30" i="1"/>
  <c r="H30" i="1"/>
  <c r="G29" i="1"/>
  <c r="H29" i="1"/>
  <c r="G28" i="1"/>
  <c r="H28" i="1"/>
  <c r="G27" i="1"/>
  <c r="H27" i="1"/>
  <c r="G26" i="1"/>
  <c r="H26" i="1"/>
  <c r="G25" i="1"/>
  <c r="H25" i="1"/>
  <c r="G24" i="1"/>
  <c r="H24" i="1"/>
  <c r="G23" i="1"/>
  <c r="H23" i="1"/>
  <c r="G22" i="1"/>
  <c r="H22" i="1"/>
  <c r="G21" i="1"/>
  <c r="H21" i="1"/>
  <c r="G20" i="1"/>
  <c r="H20" i="1"/>
  <c r="G19" i="1"/>
  <c r="H19" i="1"/>
  <c r="H18" i="1"/>
  <c r="G17" i="1"/>
  <c r="H17" i="1"/>
  <c r="G16" i="1"/>
  <c r="H16" i="1"/>
  <c r="G15" i="1"/>
  <c r="H15" i="1"/>
  <c r="G14" i="1"/>
  <c r="H14" i="1"/>
  <c r="G13" i="1"/>
  <c r="H13" i="1"/>
  <c r="G12" i="1"/>
  <c r="H12" i="1"/>
  <c r="G11" i="1"/>
  <c r="H11" i="1"/>
  <c r="G10" i="1"/>
  <c r="H10" i="1"/>
  <c r="G9" i="1"/>
  <c r="H9" i="1"/>
  <c r="G47" i="1"/>
  <c r="G48" i="1"/>
  <c r="G49" i="1"/>
  <c r="G50" i="1"/>
  <c r="G51" i="1"/>
  <c r="G52" i="1"/>
  <c r="G53" i="1"/>
  <c r="G54" i="1"/>
  <c r="G55" i="1"/>
</calcChain>
</file>

<file path=xl/sharedStrings.xml><?xml version="1.0" encoding="utf-8"?>
<sst xmlns="http://schemas.openxmlformats.org/spreadsheetml/2006/main" count="428" uniqueCount="186">
  <si>
    <t>jacket</t>
  </si>
  <si>
    <t>color</t>
  </si>
  <si>
    <t>major</t>
  </si>
  <si>
    <t>stripe</t>
  </si>
  <si>
    <t>minor</t>
  </si>
  <si>
    <t>37 pin male connector on X (to be removed and not reused) end of existing cable</t>
  </si>
  <si>
    <t>id</t>
  </si>
  <si>
    <t>WH</t>
  </si>
  <si>
    <t>RD</t>
  </si>
  <si>
    <t>OR</t>
  </si>
  <si>
    <t>BN</t>
  </si>
  <si>
    <t>PU</t>
  </si>
  <si>
    <t>GN</t>
  </si>
  <si>
    <t>YE</t>
  </si>
  <si>
    <t>GY</t>
  </si>
  <si>
    <t>BU</t>
  </si>
  <si>
    <t>BK</t>
  </si>
  <si>
    <t>combined</t>
  </si>
  <si>
    <t>dup</t>
  </si>
  <si>
    <t>BAND 1 SELECT</t>
  </si>
  <si>
    <t>BAND 2 SELECT</t>
  </si>
  <si>
    <t>BAND 3 SELECT</t>
  </si>
  <si>
    <t>BAND 4 SELECT</t>
  </si>
  <si>
    <t>BAND 5 SELECT</t>
  </si>
  <si>
    <t>BAND 6 SELECT</t>
  </si>
  <si>
    <t>BAND 7 SELECT</t>
  </si>
  <si>
    <t>BAND 8 SELECT</t>
  </si>
  <si>
    <t>rear (solder-side) view, with key up, reading RIGHT TO LEFT, top to bottom (4-4-4 pentagon)</t>
  </si>
  <si>
    <t>TUNE LIGHT</t>
  </si>
  <si>
    <t>KW PRESENT</t>
  </si>
  <si>
    <t>KW POWER ON</t>
  </si>
  <si>
    <t>28V TUNE ENABLE</t>
  </si>
  <si>
    <t>CHANNEL 2-6</t>
  </si>
  <si>
    <t>CHANNEL 2-0</t>
  </si>
  <si>
    <t>CHANNEL 2-5</t>
  </si>
  <si>
    <t>CHANNEL 2-1</t>
  </si>
  <si>
    <t>CHANNEL 2-7</t>
  </si>
  <si>
    <t>CHANNEL 2-2</t>
  </si>
  <si>
    <t>KW POWER SELECT</t>
  </si>
  <si>
    <t>CHANNEL 2-3</t>
  </si>
  <si>
    <t>KW POWER DETECT 1</t>
  </si>
  <si>
    <t>CHANNEL 2-4</t>
  </si>
  <si>
    <t>KW POWER DETECT 2</t>
  </si>
  <si>
    <t>GROUND</t>
  </si>
  <si>
    <t>NC</t>
  </si>
  <si>
    <t>ALC</t>
  </si>
  <si>
    <t>KEYLINE ACCESSORY</t>
  </si>
  <si>
    <t>BAND 0 SELECT</t>
  </si>
  <si>
    <t>+28 VDC</t>
  </si>
  <si>
    <t>"TO TRANSCEIVER"</t>
  </si>
  <si>
    <t>ordered part number 8112000492, "CONNECTOR KIT, 9000 SERIES"", REV B</t>
  </si>
  <si>
    <t>This is a circular 39 pin connector that will replace the hexagonal 37 pin connector removed from the existing cable end X</t>
  </si>
  <si>
    <t>marked "20-39"</t>
  </si>
  <si>
    <t>Pin A is not marked on the solder side, pin W is not marked on the pin side</t>
  </si>
  <si>
    <t>COUPLER DETECT</t>
  </si>
  <si>
    <t>READY LIGHT</t>
  </si>
  <si>
    <t>FAULT LIGHT</t>
  </si>
  <si>
    <t>24 pin coupler on new cable</t>
  </si>
  <si>
    <t>ordered part number xxx, "CONNECTOR, POWER , 24 PIN MALE"</t>
  </si>
  <si>
    <t>37 pin male connector on new cable</t>
  </si>
  <si>
    <t>should be same as 37 pin on existing cable's non-X end</t>
  </si>
  <si>
    <t>24 contact</t>
  </si>
  <si>
    <t>24-A</t>
  </si>
  <si>
    <t>24-B</t>
  </si>
  <si>
    <t>24-C</t>
  </si>
  <si>
    <t>24-D</t>
  </si>
  <si>
    <t>24-E</t>
  </si>
  <si>
    <t>24-F</t>
  </si>
  <si>
    <t>24-G</t>
  </si>
  <si>
    <t>24-H</t>
  </si>
  <si>
    <t>24-J</t>
  </si>
  <si>
    <t>24-K</t>
  </si>
  <si>
    <t>24-L</t>
  </si>
  <si>
    <t>24-M</t>
  </si>
  <si>
    <t>24-N</t>
  </si>
  <si>
    <t>24-P</t>
  </si>
  <si>
    <t>24-W</t>
  </si>
  <si>
    <t>24-Q</t>
  </si>
  <si>
    <t>24-R</t>
  </si>
  <si>
    <t>24-S</t>
  </si>
  <si>
    <t>24-T</t>
  </si>
  <si>
    <t>24-U</t>
  </si>
  <si>
    <t>24-V</t>
  </si>
  <si>
    <t>24-X</t>
  </si>
  <si>
    <t>24-Y</t>
  </si>
  <si>
    <t>24-Z</t>
  </si>
  <si>
    <t>39-A</t>
  </si>
  <si>
    <t>39-B</t>
  </si>
  <si>
    <t>39-C</t>
  </si>
  <si>
    <t>39-D</t>
  </si>
  <si>
    <t>39-E</t>
  </si>
  <si>
    <t>39-F</t>
  </si>
  <si>
    <t>39-G</t>
  </si>
  <si>
    <t>39-H</t>
  </si>
  <si>
    <t>39-J</t>
  </si>
  <si>
    <t>39-K</t>
  </si>
  <si>
    <t>39-L</t>
  </si>
  <si>
    <t>39-M</t>
  </si>
  <si>
    <t>39-N</t>
  </si>
  <si>
    <t>39-P</t>
  </si>
  <si>
    <t>39-R</t>
  </si>
  <si>
    <t>39-S</t>
  </si>
  <si>
    <t>39-T</t>
  </si>
  <si>
    <t>39-U</t>
  </si>
  <si>
    <t>39-V</t>
  </si>
  <si>
    <t>39-W</t>
  </si>
  <si>
    <t>39-X</t>
  </si>
  <si>
    <t>39-Y</t>
  </si>
  <si>
    <t>39-Z</t>
  </si>
  <si>
    <t>39-a</t>
  </si>
  <si>
    <t>39-b</t>
  </si>
  <si>
    <t>39-c</t>
  </si>
  <si>
    <t>39-d</t>
  </si>
  <si>
    <t>39-e</t>
  </si>
  <si>
    <t>39-f</t>
  </si>
  <si>
    <t>39-g</t>
  </si>
  <si>
    <t>39-h</t>
  </si>
  <si>
    <t>39-i</t>
  </si>
  <si>
    <t>39-j</t>
  </si>
  <si>
    <t>39-k</t>
  </si>
  <si>
    <t>39-m</t>
  </si>
  <si>
    <t>39-n</t>
  </si>
  <si>
    <t>39-p</t>
  </si>
  <si>
    <t>39-q</t>
  </si>
  <si>
    <t>39-r</t>
  </si>
  <si>
    <t>37-A</t>
  </si>
  <si>
    <t>37-B</t>
  </si>
  <si>
    <t>37-C</t>
  </si>
  <si>
    <t>37-D</t>
  </si>
  <si>
    <t>37-E</t>
  </si>
  <si>
    <t>37-F</t>
  </si>
  <si>
    <t>37-G</t>
  </si>
  <si>
    <t>37-H</t>
  </si>
  <si>
    <t>37-J</t>
  </si>
  <si>
    <t>37-K</t>
  </si>
  <si>
    <t>37-L</t>
  </si>
  <si>
    <t>37-M</t>
  </si>
  <si>
    <t>37-N</t>
  </si>
  <si>
    <t>37-P</t>
  </si>
  <si>
    <t>37-R</t>
  </si>
  <si>
    <t>37-S</t>
  </si>
  <si>
    <t>37-T</t>
  </si>
  <si>
    <t>37-U</t>
  </si>
  <si>
    <t>37-V</t>
  </si>
  <si>
    <t>37-W</t>
  </si>
  <si>
    <t>37-Z</t>
  </si>
  <si>
    <t>37-a</t>
  </si>
  <si>
    <t>37-b</t>
  </si>
  <si>
    <t>37-c</t>
  </si>
  <si>
    <t>37-d</t>
  </si>
  <si>
    <t>37-e</t>
  </si>
  <si>
    <t>37-f</t>
  </si>
  <si>
    <t>37-g</t>
  </si>
  <si>
    <t>37-h</t>
  </si>
  <si>
    <t>37-j</t>
  </si>
  <si>
    <t>37-k</t>
  </si>
  <si>
    <t>37-m</t>
  </si>
  <si>
    <t>37-n</t>
  </si>
  <si>
    <t>37-p</t>
  </si>
  <si>
    <t>37-r</t>
  </si>
  <si>
    <t>37-s</t>
  </si>
  <si>
    <t>37-X</t>
  </si>
  <si>
    <t>signal</t>
  </si>
  <si>
    <t>contact</t>
  </si>
  <si>
    <t>contact id</t>
  </si>
  <si>
    <t>TUNE COMMAND</t>
  </si>
  <si>
    <t>KW ALC</t>
  </si>
  <si>
    <t>KW ACC</t>
  </si>
  <si>
    <t>REFLECTED POWER</t>
  </si>
  <si>
    <t>FORWARD POWER</t>
  </si>
  <si>
    <t>KW DETECT</t>
  </si>
  <si>
    <t>KW FORWARD POWER</t>
  </si>
  <si>
    <t>39 contact</t>
  </si>
  <si>
    <t>pin id</t>
  </si>
  <si>
    <t>37 pin</t>
  </si>
  <si>
    <t>KW REFLECTED POWER</t>
  </si>
  <si>
    <t>note</t>
  </si>
  <si>
    <t>^ found it on the 37/39 cross table</t>
  </si>
  <si>
    <t>pink for kw but not tuner, so is not on 24 pin coupler</t>
  </si>
  <si>
    <t>&lt;- not labeled on radio schematic</t>
  </si>
  <si>
    <t>yellow to help group pins in hexagonal rows</t>
  </si>
  <si>
    <t>jumper this to GROUND</t>
  </si>
  <si>
    <t>J came pre-jumpered to T on the new connector</t>
  </si>
  <si>
    <t>wire</t>
  </si>
  <si>
    <t>24 pin</t>
  </si>
  <si>
    <t>the other end appears to be wired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</si>
</sst>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49" fontId="0" fillId="4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3" fillId="0" borderId="0" xfId="0" applyFont="1" applyBorder="1" applyAlignment="1">
      <alignment horizontal="left"/>
    </xf>
    <xf numFmtId="0" fontId="0" fillId="2" borderId="0" xfId="0" applyFill="1"/>
    <xf numFmtId="0" fontId="4" fillId="3" borderId="0" xfId="0" applyFont="1" applyFill="1" applyAlignment="1">
      <alignment horizontal="lef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tabSelected="1" showRuler="0" workbookViewId="0">
      <selection activeCell="B5" sqref="B5"/>
    </sheetView>
  </sheetViews>
  <sheetFormatPr baseColWidth="10" defaultRowHeight="16" x14ac:dyDescent="0.2"/>
  <cols>
    <col min="1" max="1" width="3.83203125" customWidth="1"/>
    <col min="2" max="2" width="22.83203125" style="7" customWidth="1"/>
    <col min="5" max="6" width="10.83203125" style="6"/>
    <col min="7" max="7" width="10.83203125" style="4"/>
    <col min="8" max="8" width="10.83203125" style="1" customWidth="1"/>
    <col min="9" max="9" width="11.6640625" style="1" customWidth="1"/>
    <col min="12" max="12" width="30" customWidth="1"/>
    <col min="13" max="13" width="6.5" customWidth="1"/>
  </cols>
  <sheetData>
    <row r="2" spans="2:12" x14ac:dyDescent="0.2">
      <c r="B2" t="s">
        <v>5</v>
      </c>
      <c r="J2" s="33" t="s">
        <v>180</v>
      </c>
      <c r="K2" s="33"/>
      <c r="L2" s="33"/>
    </row>
    <row r="3" spans="2:12" x14ac:dyDescent="0.2">
      <c r="B3" t="s">
        <v>27</v>
      </c>
      <c r="J3" s="29" t="s">
        <v>178</v>
      </c>
      <c r="K3" s="29"/>
      <c r="L3" s="29"/>
    </row>
    <row r="4" spans="2:12" x14ac:dyDescent="0.2">
      <c r="B4" t="s">
        <v>49</v>
      </c>
    </row>
    <row r="5" spans="2:12" x14ac:dyDescent="0.2">
      <c r="B5" t="s">
        <v>185</v>
      </c>
    </row>
    <row r="7" spans="2:12" x14ac:dyDescent="0.2">
      <c r="B7" s="21" t="s">
        <v>162</v>
      </c>
      <c r="C7" s="22" t="s">
        <v>163</v>
      </c>
      <c r="D7" s="22" t="s">
        <v>0</v>
      </c>
      <c r="E7" s="21" t="s">
        <v>2</v>
      </c>
      <c r="F7" s="21" t="s">
        <v>4</v>
      </c>
      <c r="G7" s="32" t="s">
        <v>17</v>
      </c>
      <c r="H7" s="22" t="s">
        <v>18</v>
      </c>
      <c r="I7" s="22" t="s">
        <v>172</v>
      </c>
      <c r="J7" s="22" t="s">
        <v>61</v>
      </c>
      <c r="K7" s="22"/>
      <c r="L7" s="22" t="s">
        <v>176</v>
      </c>
    </row>
    <row r="8" spans="2:12" ht="17" thickBot="1" x14ac:dyDescent="0.25">
      <c r="B8" s="20"/>
      <c r="C8" s="18" t="s">
        <v>6</v>
      </c>
      <c r="D8" s="18" t="s">
        <v>1</v>
      </c>
      <c r="E8" s="20" t="s">
        <v>3</v>
      </c>
      <c r="F8" s="20" t="s">
        <v>3</v>
      </c>
      <c r="G8" s="18" t="s">
        <v>183</v>
      </c>
      <c r="H8" s="18" t="s">
        <v>183</v>
      </c>
      <c r="I8" s="18" t="s">
        <v>173</v>
      </c>
      <c r="J8" s="18" t="s">
        <v>173</v>
      </c>
      <c r="K8" s="18"/>
      <c r="L8" s="18"/>
    </row>
    <row r="9" spans="2:12" x14ac:dyDescent="0.2">
      <c r="B9" s="30" t="s">
        <v>19</v>
      </c>
      <c r="C9" s="2" t="s">
        <v>125</v>
      </c>
      <c r="D9" s="3" t="s">
        <v>7</v>
      </c>
      <c r="E9" s="10" t="s">
        <v>10</v>
      </c>
      <c r="F9" s="10" t="s">
        <v>9</v>
      </c>
      <c r="G9" s="4" t="str">
        <f>CONCATENATE(D9,E9,F9)</f>
        <v>WHBNOR</v>
      </c>
      <c r="H9" s="1" t="str">
        <f>_xlfn.IFNA(VLOOKUP(G9,G10:G$46,1,FALSE),"")</f>
        <v/>
      </c>
      <c r="I9" s="1" t="str">
        <f>IF(B9="NC","",_xlfn.IFNA(VLOOKUP($B9,'installing 39 pin at X'!$B$9:$C$47,2,FALSE),""))</f>
        <v>39-W</v>
      </c>
      <c r="J9" s="28" t="str">
        <f>IF($B9="NC","",_xlfn.IFNA(VLOOKUP($B9,'24 pin new cable'!$B$9:$C$32,2,FALSE),""))</f>
        <v/>
      </c>
    </row>
    <row r="10" spans="2:12" x14ac:dyDescent="0.2">
      <c r="B10" s="30" t="s">
        <v>20</v>
      </c>
      <c r="C10" s="2" t="s">
        <v>126</v>
      </c>
      <c r="D10" s="3" t="s">
        <v>7</v>
      </c>
      <c r="E10" s="10" t="s">
        <v>10</v>
      </c>
      <c r="F10" s="10" t="s">
        <v>12</v>
      </c>
      <c r="G10" s="4" t="str">
        <f>CONCATENATE(D10,E10,F10)</f>
        <v>WHBNGN</v>
      </c>
      <c r="H10" s="1" t="str">
        <f>_xlfn.IFNA(VLOOKUP(G10,G11:G$46,1,FALSE),"")</f>
        <v/>
      </c>
      <c r="I10" s="1" t="str">
        <f>IF(B10="NC","",_xlfn.IFNA(VLOOKUP($B10,'installing 39 pin at X'!$B$9:$C$47,2,FALSE),""))</f>
        <v>39-j</v>
      </c>
      <c r="J10" s="28" t="str">
        <f>IF($B10="NC","",_xlfn.IFNA(VLOOKUP($B10,'24 pin new cable'!$B$9:$C$32,2,FALSE),""))</f>
        <v/>
      </c>
    </row>
    <row r="11" spans="2:12" x14ac:dyDescent="0.2">
      <c r="B11" s="30" t="s">
        <v>21</v>
      </c>
      <c r="C11" s="2" t="s">
        <v>127</v>
      </c>
      <c r="D11" s="3" t="s">
        <v>7</v>
      </c>
      <c r="E11" s="10" t="s">
        <v>10</v>
      </c>
      <c r="F11" s="10" t="s">
        <v>11</v>
      </c>
      <c r="G11" s="4" t="str">
        <f>CONCATENATE(D11,E11,F11)</f>
        <v>WHBNPU</v>
      </c>
      <c r="H11" s="1" t="str">
        <f>_xlfn.IFNA(VLOOKUP(G11,G12:G$46,1,FALSE),"")</f>
        <v/>
      </c>
      <c r="I11" s="1" t="str">
        <f>IF(B11="NC","",_xlfn.IFNA(VLOOKUP($B11,'installing 39 pin at X'!$B$9:$C$47,2,FALSE),""))</f>
        <v>39-V</v>
      </c>
      <c r="J11" s="28" t="str">
        <f>IF($B11="NC","",_xlfn.IFNA(VLOOKUP($B11,'24 pin new cable'!$B$9:$C$32,2,FALSE),""))</f>
        <v/>
      </c>
    </row>
    <row r="12" spans="2:12" x14ac:dyDescent="0.2">
      <c r="B12" s="30" t="s">
        <v>22</v>
      </c>
      <c r="C12" s="2" t="s">
        <v>128</v>
      </c>
      <c r="D12" s="3" t="s">
        <v>7</v>
      </c>
      <c r="E12" s="10" t="s">
        <v>8</v>
      </c>
      <c r="F12" s="10" t="s">
        <v>9</v>
      </c>
      <c r="G12" s="4" t="str">
        <f>CONCATENATE(D12,E12,F12)</f>
        <v>WHRDOR</v>
      </c>
      <c r="H12" s="1" t="str">
        <f>_xlfn.IFNA(VLOOKUP(G12,G13:G$46,1,FALSE),"")</f>
        <v/>
      </c>
      <c r="I12" s="1" t="str">
        <f>IF(B12="NC","",_xlfn.IFNA(VLOOKUP($B12,'installing 39 pin at X'!$B$9:$C$47,2,FALSE),""))</f>
        <v>39-k</v>
      </c>
      <c r="J12" s="28" t="str">
        <f>IF($B12="NC","",_xlfn.IFNA(VLOOKUP($B12,'24 pin new cable'!$B$9:$C$32,2,FALSE),""))</f>
        <v/>
      </c>
    </row>
    <row r="13" spans="2:12" x14ac:dyDescent="0.2">
      <c r="B13" s="30" t="s">
        <v>23</v>
      </c>
      <c r="C13" s="1" t="s">
        <v>129</v>
      </c>
      <c r="D13" s="3" t="s">
        <v>7</v>
      </c>
      <c r="E13" s="10" t="s">
        <v>10</v>
      </c>
      <c r="F13" s="10" t="s">
        <v>8</v>
      </c>
      <c r="G13" s="4" t="str">
        <f>CONCATENATE(D13,E13,F13)</f>
        <v>WHBNRD</v>
      </c>
      <c r="H13" s="1" t="str">
        <f>_xlfn.IFNA(VLOOKUP(G13,G14:G$46,1,FALSE),"")</f>
        <v/>
      </c>
      <c r="I13" s="1" t="str">
        <f>IF(B13="NC","",_xlfn.IFNA(VLOOKUP($B13,'installing 39 pin at X'!$B$9:$C$47,2,FALSE),""))</f>
        <v>39-U</v>
      </c>
      <c r="J13" s="28" t="str">
        <f>IF($B13="NC","",_xlfn.IFNA(VLOOKUP($B13,'24 pin new cable'!$B$9:$C$32,2,FALSE),""))</f>
        <v/>
      </c>
    </row>
    <row r="14" spans="2:12" x14ac:dyDescent="0.2">
      <c r="B14" s="30" t="s">
        <v>24</v>
      </c>
      <c r="C14" s="1" t="s">
        <v>130</v>
      </c>
      <c r="D14" s="3" t="s">
        <v>7</v>
      </c>
      <c r="E14" s="10" t="s">
        <v>10</v>
      </c>
      <c r="F14" s="10" t="s">
        <v>13</v>
      </c>
      <c r="G14" s="4" t="str">
        <f>CONCATENATE(D14,E14,F14)</f>
        <v>WHBNYE</v>
      </c>
      <c r="H14" s="1" t="str">
        <f>_xlfn.IFNA(VLOOKUP(G14,G15:G$46,1,FALSE),"")</f>
        <v/>
      </c>
      <c r="I14" s="1" t="str">
        <f>IF(B14="NC","",_xlfn.IFNA(VLOOKUP($B14,'installing 39 pin at X'!$B$9:$C$47,2,FALSE),""))</f>
        <v>39-i</v>
      </c>
      <c r="J14" s="28" t="str">
        <f>IF($B14="NC","",_xlfn.IFNA(VLOOKUP($B14,'24 pin new cable'!$B$9:$C$32,2,FALSE),""))</f>
        <v/>
      </c>
    </row>
    <row r="15" spans="2:12" x14ac:dyDescent="0.2">
      <c r="B15" s="30" t="s">
        <v>25</v>
      </c>
      <c r="C15" s="1" t="s">
        <v>131</v>
      </c>
      <c r="D15" s="3" t="s">
        <v>7</v>
      </c>
      <c r="E15" s="10" t="s">
        <v>10</v>
      </c>
      <c r="F15" s="10" t="s">
        <v>15</v>
      </c>
      <c r="G15" s="4" t="str">
        <f>CONCATENATE(D15,E15,F15)</f>
        <v>WHBNBU</v>
      </c>
      <c r="H15" s="1" t="str">
        <f>_xlfn.IFNA(VLOOKUP(G15,G16:G$46,1,FALSE),"")</f>
        <v/>
      </c>
      <c r="I15" s="1" t="str">
        <f>IF(B15="NC","",_xlfn.IFNA(VLOOKUP($B15,'installing 39 pin at X'!$B$9:$C$47,2,FALSE),""))</f>
        <v>39-T</v>
      </c>
      <c r="J15" s="28" t="str">
        <f>IF($B15="NC","",_xlfn.IFNA(VLOOKUP($B15,'24 pin new cable'!$B$9:$C$32,2,FALSE),""))</f>
        <v/>
      </c>
    </row>
    <row r="16" spans="2:12" x14ac:dyDescent="0.2">
      <c r="B16" s="30" t="s">
        <v>26</v>
      </c>
      <c r="C16" s="1" t="s">
        <v>132</v>
      </c>
      <c r="D16" s="3" t="s">
        <v>7</v>
      </c>
      <c r="E16" s="10" t="s">
        <v>10</v>
      </c>
      <c r="F16" s="10" t="s">
        <v>14</v>
      </c>
      <c r="G16" s="4" t="str">
        <f>CONCATENATE(D16,E16,F16)</f>
        <v>WHBNGY</v>
      </c>
      <c r="H16" s="1" t="str">
        <f>_xlfn.IFNA(VLOOKUP(G16,G17:G$46,1,FALSE),"")</f>
        <v/>
      </c>
      <c r="I16" s="1" t="str">
        <f>IF(B16="NC","",_xlfn.IFNA(VLOOKUP($B16,'installing 39 pin at X'!$B$9:$C$47,2,FALSE),""))</f>
        <v>39-S</v>
      </c>
      <c r="J16" s="28" t="str">
        <f>IF($B16="NC","",_xlfn.IFNA(VLOOKUP($B16,'24 pin new cable'!$B$9:$C$32,2,FALSE),""))</f>
        <v/>
      </c>
    </row>
    <row r="17" spans="2:12" x14ac:dyDescent="0.2">
      <c r="B17" s="7" t="s">
        <v>54</v>
      </c>
      <c r="C17" s="1" t="s">
        <v>133</v>
      </c>
      <c r="D17" s="3" t="s">
        <v>7</v>
      </c>
      <c r="E17" s="10" t="s">
        <v>8</v>
      </c>
      <c r="F17" s="10" t="s">
        <v>13</v>
      </c>
      <c r="G17" s="4" t="str">
        <f t="shared" ref="G17:G55" si="0">CONCATENATE(D17,E17,F17)</f>
        <v>WHRDYE</v>
      </c>
      <c r="H17" s="1" t="str">
        <f>_xlfn.IFNA(VLOOKUP(G17,G18:G$46,1,FALSE),"")</f>
        <v/>
      </c>
      <c r="I17" s="1" t="str">
        <f>IF(B17="NC","",_xlfn.IFNA(VLOOKUP($B17,'installing 39 pin at X'!$B$9:$C$47,2,FALSE),""))</f>
        <v>39-B</v>
      </c>
      <c r="J17" s="1" t="str">
        <f>IF($B17="NC","",_xlfn.IFNA(VLOOKUP($B17,'24 pin new cable'!$B$9:$C$32,2,FALSE),""))</f>
        <v>24-T</v>
      </c>
    </row>
    <row r="18" spans="2:12" x14ac:dyDescent="0.2">
      <c r="B18" s="10" t="s">
        <v>165</v>
      </c>
      <c r="C18" s="2" t="s">
        <v>134</v>
      </c>
      <c r="D18" s="3" t="s">
        <v>11</v>
      </c>
      <c r="E18" s="10"/>
      <c r="F18" s="10"/>
      <c r="G18" s="4" t="str">
        <f>CONCATENATE(D18,E18,F18)</f>
        <v>PU</v>
      </c>
      <c r="H18" s="1" t="str">
        <f>_xlfn.IFNA(VLOOKUP(G18,G19:G$46,1,FALSE),"")</f>
        <v/>
      </c>
      <c r="I18" s="1" t="str">
        <f>IF(B18="NC","",_xlfn.IFNA(VLOOKUP($B18,'installing 39 pin at X'!$B$9:$C$47,2,FALSE),""))</f>
        <v>39-L</v>
      </c>
      <c r="J18" s="3" t="str">
        <f>IF($B18="NC","",_xlfn.IFNA(VLOOKUP($B18,'24 pin new cable'!$B$9:$C$32,2,FALSE),""))</f>
        <v>24-B</v>
      </c>
      <c r="L18" t="s">
        <v>179</v>
      </c>
    </row>
    <row r="19" spans="2:12" x14ac:dyDescent="0.2">
      <c r="B19" s="7" t="s">
        <v>28</v>
      </c>
      <c r="C19" s="2" t="s">
        <v>135</v>
      </c>
      <c r="D19" s="3" t="s">
        <v>14</v>
      </c>
      <c r="E19" s="10"/>
      <c r="F19" s="10"/>
      <c r="G19" s="4" t="str">
        <f>CONCATENATE(D19,E19,F19)</f>
        <v>GY</v>
      </c>
      <c r="H19" s="1" t="str">
        <f>_xlfn.IFNA(VLOOKUP(G19,G20:G$46,1,FALSE),"")</f>
        <v/>
      </c>
      <c r="I19" s="1" t="str">
        <f>IF(B19="NC","",_xlfn.IFNA(VLOOKUP($B19,'installing 39 pin at X'!$B$9:$C$47,2,FALSE),""))</f>
        <v>39-Z</v>
      </c>
      <c r="J19" s="1" t="str">
        <f>IF($B19="NC","",_xlfn.IFNA(VLOOKUP($B19,'24 pin new cable'!$B$9:$C$32,2,FALSE),""))</f>
        <v>24-Z</v>
      </c>
      <c r="L19" t="s">
        <v>177</v>
      </c>
    </row>
    <row r="20" spans="2:12" x14ac:dyDescent="0.2">
      <c r="B20" s="7" t="s">
        <v>56</v>
      </c>
      <c r="C20" s="2" t="s">
        <v>136</v>
      </c>
      <c r="D20" s="3" t="s">
        <v>7</v>
      </c>
      <c r="E20" s="10"/>
      <c r="F20" s="10"/>
      <c r="G20" s="4" t="str">
        <f>CONCATENATE(D20,E20,F20)</f>
        <v>WH</v>
      </c>
      <c r="H20" s="1" t="str">
        <f>_xlfn.IFNA(VLOOKUP(G20,G21:G$46,1,FALSE),"")</f>
        <v/>
      </c>
      <c r="I20" s="1" t="str">
        <f>IF(B20="NC","",_xlfn.IFNA(VLOOKUP($B20,'installing 39 pin at X'!$B$9:$C$47,2,FALSE),""))</f>
        <v>39-D</v>
      </c>
      <c r="J20" s="1" t="str">
        <f>IF($B20="NC","",_xlfn.IFNA(VLOOKUP($B20,'24 pin new cable'!$B$9:$C$32,2,FALSE),""))</f>
        <v>24-Y</v>
      </c>
    </row>
    <row r="21" spans="2:12" x14ac:dyDescent="0.2">
      <c r="B21" s="7" t="s">
        <v>55</v>
      </c>
      <c r="C21" s="2" t="s">
        <v>137</v>
      </c>
      <c r="D21" s="3" t="s">
        <v>7</v>
      </c>
      <c r="E21" s="10" t="s">
        <v>16</v>
      </c>
      <c r="F21" s="10"/>
      <c r="G21" s="4" t="str">
        <f>CONCATENATE(D21,E21,F21)</f>
        <v>WHBK</v>
      </c>
      <c r="H21" s="1" t="str">
        <f>_xlfn.IFNA(VLOOKUP(G21,G22:G$46,1,FALSE),"")</f>
        <v/>
      </c>
      <c r="I21" s="1" t="str">
        <f>IF(B21="NC","",_xlfn.IFNA(VLOOKUP($B21,'installing 39 pin at X'!$B$9:$C$47,2,FALSE),""))</f>
        <v>39-C</v>
      </c>
      <c r="J21" s="1" t="str">
        <f>IF($B21="NC","",_xlfn.IFNA(VLOOKUP($B21,'24 pin new cable'!$B$9:$C$32,2,FALSE),""))</f>
        <v>24-U</v>
      </c>
    </row>
    <row r="22" spans="2:12" x14ac:dyDescent="0.2">
      <c r="B22" s="30" t="s">
        <v>170</v>
      </c>
      <c r="C22" s="2" t="s">
        <v>138</v>
      </c>
      <c r="D22" s="3" t="s">
        <v>7</v>
      </c>
      <c r="E22" s="10" t="s">
        <v>10</v>
      </c>
      <c r="F22" s="10"/>
      <c r="G22" s="4" t="str">
        <f>CONCATENATE(D22,E22,F22)</f>
        <v>WHBN</v>
      </c>
      <c r="H22" s="1" t="str">
        <f>_xlfn.IFNA(VLOOKUP(G22,G23:G$46,1,FALSE),"")</f>
        <v/>
      </c>
      <c r="I22" s="1" t="str">
        <f>IF(B22="NC","",_xlfn.IFNA(VLOOKUP($B22,'installing 39 pin at X'!$B$9:$C$47,2,FALSE),""))</f>
        <v>39-Y</v>
      </c>
      <c r="J22" s="28" t="str">
        <f>IF($B22="NC","",_xlfn.IFNA(VLOOKUP($B22,'24 pin new cable'!$B$9:$C$32,2,FALSE),""))</f>
        <v/>
      </c>
    </row>
    <row r="23" spans="2:12" x14ac:dyDescent="0.2">
      <c r="B23" s="30" t="s">
        <v>30</v>
      </c>
      <c r="C23" s="2" t="s">
        <v>139</v>
      </c>
      <c r="D23" s="3" t="s">
        <v>7</v>
      </c>
      <c r="E23" s="10" t="s">
        <v>8</v>
      </c>
      <c r="F23" s="10"/>
      <c r="G23" s="4" t="str">
        <f t="shared" si="0"/>
        <v>WHRD</v>
      </c>
      <c r="H23" s="1" t="str">
        <f>_xlfn.IFNA(VLOOKUP(G23,G24:G$46,1,FALSE),"")</f>
        <v/>
      </c>
      <c r="I23" s="1" t="str">
        <f>IF(B23="NC","",_xlfn.IFNA(VLOOKUP($B23,'installing 39 pin at X'!$B$9:$C$47,2,FALSE),""))</f>
        <v>39-d</v>
      </c>
      <c r="J23" s="28" t="str">
        <f>IF($B23="NC","",_xlfn.IFNA(VLOOKUP($B23,'24 pin new cable'!$B$9:$C$32,2,FALSE),""))</f>
        <v/>
      </c>
    </row>
    <row r="24" spans="2:12" x14ac:dyDescent="0.2">
      <c r="B24" s="7" t="s">
        <v>31</v>
      </c>
      <c r="C24" s="1" t="s">
        <v>140</v>
      </c>
      <c r="D24" s="3" t="s">
        <v>16</v>
      </c>
      <c r="E24" s="10"/>
      <c r="F24" s="10"/>
      <c r="G24" s="4" t="str">
        <f>CONCATENATE(D24,E24,F24)</f>
        <v>BK</v>
      </c>
      <c r="H24" s="1" t="str">
        <f>_xlfn.IFNA(VLOOKUP(G24,G25:G$46,1,FALSE),"")</f>
        <v/>
      </c>
      <c r="I24" s="1" t="str">
        <f>IF(B24="NC","",_xlfn.IFNA(VLOOKUP($B24,'installing 39 pin at X'!$B$9:$C$47,2,FALSE),""))</f>
        <v>39-A</v>
      </c>
      <c r="J24" s="1" t="str">
        <f>IF($B24="NC","",_xlfn.IFNA(VLOOKUP($B24,'24 pin new cable'!$B$9:$C$32,2,FALSE),""))</f>
        <v>24-R</v>
      </c>
    </row>
    <row r="25" spans="2:12" x14ac:dyDescent="0.2">
      <c r="B25" s="7" t="s">
        <v>32</v>
      </c>
      <c r="C25" s="1" t="s">
        <v>141</v>
      </c>
      <c r="D25" s="3" t="s">
        <v>10</v>
      </c>
      <c r="E25" s="10"/>
      <c r="F25" s="10"/>
      <c r="G25" s="4" t="str">
        <f>CONCATENATE(D25,E25,F25)</f>
        <v>BN</v>
      </c>
      <c r="H25" s="1" t="str">
        <f>_xlfn.IFNA(VLOOKUP(G25,G26:G$46,1,FALSE),"")</f>
        <v/>
      </c>
      <c r="I25" s="1" t="str">
        <f>IF(B25="NC","",_xlfn.IFNA(VLOOKUP($B25,'installing 39 pin at X'!$B$9:$C$47,2,FALSE),""))</f>
        <v>39-H</v>
      </c>
      <c r="J25" s="1" t="str">
        <f>IF($B25="NC","",_xlfn.IFNA(VLOOKUP($B25,'24 pin new cable'!$B$9:$C$32,2,FALSE),""))</f>
        <v>24-Q</v>
      </c>
    </row>
    <row r="26" spans="2:12" x14ac:dyDescent="0.2">
      <c r="B26" s="7" t="s">
        <v>33</v>
      </c>
      <c r="C26" s="1" t="s">
        <v>142</v>
      </c>
      <c r="D26" s="3" t="s">
        <v>8</v>
      </c>
      <c r="E26" s="10"/>
      <c r="F26" s="10"/>
      <c r="G26" s="4" t="str">
        <f>CONCATENATE(D26,E26,F26)</f>
        <v>RD</v>
      </c>
      <c r="H26" s="1" t="str">
        <f>_xlfn.IFNA(VLOOKUP(G26,G27:G$46,1,FALSE),"")</f>
        <v/>
      </c>
      <c r="I26" s="1" t="str">
        <f>IF(B26="NC","",_xlfn.IFNA(VLOOKUP($B26,'installing 39 pin at X'!$B$9:$C$47,2,FALSE),""))</f>
        <v>39-E</v>
      </c>
      <c r="J26" s="1" t="str">
        <f>IF($B26="NC","",_xlfn.IFNA(VLOOKUP($B26,'24 pin new cable'!$B$9:$C$32,2,FALSE),""))</f>
        <v>24-K</v>
      </c>
    </row>
    <row r="27" spans="2:12" x14ac:dyDescent="0.2">
      <c r="B27" s="7" t="s">
        <v>34</v>
      </c>
      <c r="C27" s="1" t="s">
        <v>143</v>
      </c>
      <c r="D27" s="3" t="s">
        <v>9</v>
      </c>
      <c r="E27" s="10"/>
      <c r="F27" s="10"/>
      <c r="G27" s="4" t="str">
        <f>CONCATENATE(D27,E27,F27)</f>
        <v>OR</v>
      </c>
      <c r="H27" s="1" t="str">
        <f>_xlfn.IFNA(VLOOKUP(G27,G28:G$46,1,FALSE),"")</f>
        <v/>
      </c>
      <c r="I27" s="1" t="str">
        <f>IF(B27="NC","",_xlfn.IFNA(VLOOKUP($B27,'installing 39 pin at X'!$B$9:$C$47,2,FALSE),""))</f>
        <v>39-n</v>
      </c>
      <c r="J27" s="1" t="str">
        <f>IF($B27="NC","",_xlfn.IFNA(VLOOKUP($B27,'24 pin new cable'!$B$9:$C$32,2,FALSE),""))</f>
        <v>24-J</v>
      </c>
    </row>
    <row r="28" spans="2:12" x14ac:dyDescent="0.2">
      <c r="B28" s="7" t="s">
        <v>35</v>
      </c>
      <c r="C28" s="1" t="s">
        <v>144</v>
      </c>
      <c r="D28" s="3" t="s">
        <v>13</v>
      </c>
      <c r="E28" s="10"/>
      <c r="F28" s="10"/>
      <c r="G28" s="4" t="str">
        <f>CONCATENATE(D28,E28,F28)</f>
        <v>YE</v>
      </c>
      <c r="H28" s="1" t="str">
        <f>_xlfn.IFNA(VLOOKUP(G28,G29:G$46,1,FALSE),"")</f>
        <v/>
      </c>
      <c r="I28" s="1" t="str">
        <f>IF(B28="NC","",_xlfn.IFNA(VLOOKUP($B28,'installing 39 pin at X'!$B$9:$C$47,2,FALSE),""))</f>
        <v>39-a</v>
      </c>
      <c r="J28" s="1" t="str">
        <f>IF($B28="NC","",_xlfn.IFNA(VLOOKUP($B28,'24 pin new cable'!$B$9:$C$32,2,FALSE),""))</f>
        <v>24-L</v>
      </c>
    </row>
    <row r="29" spans="2:12" x14ac:dyDescent="0.2">
      <c r="B29" s="7" t="s">
        <v>36</v>
      </c>
      <c r="C29" s="1" t="s">
        <v>161</v>
      </c>
      <c r="D29" s="3" t="s">
        <v>12</v>
      </c>
      <c r="E29" s="10"/>
      <c r="F29" s="10"/>
      <c r="G29" s="4" t="str">
        <f>CONCATENATE(D29,E29,F29)</f>
        <v>GN</v>
      </c>
      <c r="H29" s="1" t="str">
        <f>_xlfn.IFNA(VLOOKUP(G29,G30:G$46,1,FALSE),"")</f>
        <v/>
      </c>
      <c r="I29" s="1" t="str">
        <f>IF(B29="NC","",_xlfn.IFNA(VLOOKUP($B29,'installing 39 pin at X'!$B$9:$C$47,2,FALSE),""))</f>
        <v>39-c</v>
      </c>
      <c r="J29" s="1" t="str">
        <f>IF($B29="NC","",_xlfn.IFNA(VLOOKUP($B29,'24 pin new cable'!$B$9:$C$32,2,FALSE),""))</f>
        <v>24-W</v>
      </c>
    </row>
    <row r="30" spans="2:12" x14ac:dyDescent="0.2">
      <c r="B30" s="7" t="s">
        <v>37</v>
      </c>
      <c r="C30" s="3" t="s">
        <v>145</v>
      </c>
      <c r="D30" s="3" t="s">
        <v>15</v>
      </c>
      <c r="E30" s="10"/>
      <c r="F30" s="10"/>
      <c r="G30" s="4" t="str">
        <f t="shared" si="0"/>
        <v>BU</v>
      </c>
      <c r="H30" s="1" t="str">
        <f>_xlfn.IFNA(VLOOKUP(G30,G31:G$46,1,FALSE),"")</f>
        <v/>
      </c>
      <c r="I30" s="1" t="str">
        <f>IF(B30="NC","",_xlfn.IFNA(VLOOKUP($B30,'installing 39 pin at X'!$B$9:$C$47,2,FALSE),""))</f>
        <v>39-F</v>
      </c>
      <c r="J30" s="1" t="str">
        <f>IF($B30="NC","",_xlfn.IFNA(VLOOKUP($B30,'24 pin new cable'!$B$9:$C$32,2,FALSE),""))</f>
        <v>24-E</v>
      </c>
    </row>
    <row r="31" spans="2:12" x14ac:dyDescent="0.2">
      <c r="B31" s="30" t="s">
        <v>38</v>
      </c>
      <c r="C31" s="2" t="s">
        <v>146</v>
      </c>
      <c r="D31" s="3" t="s">
        <v>7</v>
      </c>
      <c r="E31" s="10" t="s">
        <v>14</v>
      </c>
      <c r="F31" s="10"/>
      <c r="G31" s="4" t="str">
        <f>CONCATENATE(D31,E31,F31)</f>
        <v>WHGY</v>
      </c>
      <c r="H31" s="1" t="str">
        <f>_xlfn.IFNA(VLOOKUP(G31,G32:G$46,1,FALSE),"")</f>
        <v/>
      </c>
      <c r="I31" s="1" t="str">
        <f>IF(B31="NC","",_xlfn.IFNA(VLOOKUP($B31,'installing 39 pin at X'!$B$9:$C$47,2,FALSE),""))</f>
        <v>39-J</v>
      </c>
      <c r="J31" s="28" t="str">
        <f>IF($B31="NC","",_xlfn.IFNA(VLOOKUP($B31,'24 pin new cable'!$B$9:$C$32,2,FALSE),""))</f>
        <v/>
      </c>
    </row>
    <row r="32" spans="2:12" x14ac:dyDescent="0.2">
      <c r="B32" s="7" t="s">
        <v>39</v>
      </c>
      <c r="C32" s="2" t="s">
        <v>147</v>
      </c>
      <c r="D32" s="3" t="s">
        <v>7</v>
      </c>
      <c r="E32" s="10" t="s">
        <v>11</v>
      </c>
      <c r="F32" s="10"/>
      <c r="G32" s="4" t="str">
        <f>CONCATENATE(D32,E32,F32)</f>
        <v>WHPU</v>
      </c>
      <c r="H32" s="1" t="str">
        <f>_xlfn.IFNA(VLOOKUP(G32,G33:G$46,1,FALSE),"")</f>
        <v/>
      </c>
      <c r="I32" s="1" t="str">
        <f>IF(B32="NC","",_xlfn.IFNA(VLOOKUP($B32,'installing 39 pin at X'!$B$9:$C$47,2,FALSE),""))</f>
        <v>39-b</v>
      </c>
      <c r="J32" s="1" t="str">
        <f>IF($B32="NC","",_xlfn.IFNA(VLOOKUP($B32,'24 pin new cable'!$B$9:$C$32,2,FALSE),""))</f>
        <v>24-F</v>
      </c>
    </row>
    <row r="33" spans="2:10" x14ac:dyDescent="0.2">
      <c r="B33" s="30" t="s">
        <v>40</v>
      </c>
      <c r="C33" s="2" t="s">
        <v>148</v>
      </c>
      <c r="D33" s="3" t="s">
        <v>7</v>
      </c>
      <c r="E33" s="10" t="s">
        <v>15</v>
      </c>
      <c r="F33" s="10"/>
      <c r="G33" s="4" t="str">
        <f>CONCATENATE(D33,E33,F33)</f>
        <v>WHBU</v>
      </c>
      <c r="H33" s="1" t="str">
        <f>_xlfn.IFNA(VLOOKUP(G33,G34:G$46,1,FALSE),"")</f>
        <v/>
      </c>
      <c r="I33" s="1" t="str">
        <f>IF(B33="NC","",_xlfn.IFNA(VLOOKUP($B33,'installing 39 pin at X'!$B$9:$C$47,2,FALSE),""))</f>
        <v>39-R</v>
      </c>
      <c r="J33" s="28" t="str">
        <f>IF($B33="NC","",_xlfn.IFNA(VLOOKUP($B33,'24 pin new cable'!$B$9:$C$32,2,FALSE),""))</f>
        <v/>
      </c>
    </row>
    <row r="34" spans="2:10" x14ac:dyDescent="0.2">
      <c r="B34" s="7" t="s">
        <v>41</v>
      </c>
      <c r="C34" s="2" t="s">
        <v>149</v>
      </c>
      <c r="D34" s="3" t="s">
        <v>7</v>
      </c>
      <c r="E34" s="10" t="s">
        <v>12</v>
      </c>
      <c r="F34" s="10"/>
      <c r="G34" s="4" t="str">
        <f>CONCATENATE(D34,E34,F34)</f>
        <v>WHGN</v>
      </c>
      <c r="H34" s="1" t="str">
        <f>_xlfn.IFNA(VLOOKUP(G34,G35:G$46,1,FALSE),"")</f>
        <v/>
      </c>
      <c r="I34" s="1" t="str">
        <f>IF(B34="NC","",_xlfn.IFNA(VLOOKUP($B34,'installing 39 pin at X'!$B$9:$C$47,2,FALSE),""))</f>
        <v>39-G</v>
      </c>
      <c r="J34" s="1" t="str">
        <f>IF($B34="NC","",_xlfn.IFNA(VLOOKUP($B34,'24 pin new cable'!$B$9:$C$32,2,FALSE),""))</f>
        <v>24-A</v>
      </c>
    </row>
    <row r="35" spans="2:10" x14ac:dyDescent="0.2">
      <c r="B35" s="30" t="s">
        <v>42</v>
      </c>
      <c r="C35" s="2" t="s">
        <v>150</v>
      </c>
      <c r="D35" s="3" t="s">
        <v>7</v>
      </c>
      <c r="E35" s="10" t="s">
        <v>13</v>
      </c>
      <c r="F35" s="10"/>
      <c r="G35" s="4" t="str">
        <f>CONCATENATE(D35,E35,F35)</f>
        <v>WHYE</v>
      </c>
      <c r="H35" s="1" t="str">
        <f>_xlfn.IFNA(VLOOKUP(G35,G36:G$46,1,FALSE),"")</f>
        <v/>
      </c>
      <c r="I35" s="1" t="str">
        <f>IF(B35="NC","",_xlfn.IFNA(VLOOKUP($B35,'installing 39 pin at X'!$B$9:$C$47,2,FALSE),""))</f>
        <v>39-g</v>
      </c>
      <c r="J35" s="28" t="str">
        <f>IF($B35="NC","",_xlfn.IFNA(VLOOKUP($B35,'24 pin new cable'!$B$9:$C$32,2,FALSE),""))</f>
        <v/>
      </c>
    </row>
    <row r="36" spans="2:10" x14ac:dyDescent="0.2">
      <c r="B36" s="30" t="s">
        <v>171</v>
      </c>
      <c r="C36" s="2" t="s">
        <v>151</v>
      </c>
      <c r="D36" s="3" t="s">
        <v>7</v>
      </c>
      <c r="E36" s="10" t="s">
        <v>9</v>
      </c>
      <c r="F36" s="10"/>
      <c r="G36" s="4" t="str">
        <f t="shared" si="0"/>
        <v>WHOR</v>
      </c>
      <c r="H36" s="1" t="str">
        <f>_xlfn.IFNA(VLOOKUP(G36,G37:G$46,1,FALSE),"")</f>
        <v/>
      </c>
      <c r="I36" s="1" t="str">
        <f>IF(B36="NC","",_xlfn.IFNA(VLOOKUP($B36,'installing 39 pin at X'!$B$9:$C$47,2,FALSE),""))</f>
        <v>39-p</v>
      </c>
      <c r="J36" s="28" t="str">
        <f>IF($B36="NC","",_xlfn.IFNA(VLOOKUP($B36,'24 pin new cable'!$B$9:$C$32,2,FALSE),""))</f>
        <v/>
      </c>
    </row>
    <row r="37" spans="2:10" x14ac:dyDescent="0.2">
      <c r="B37" s="30" t="s">
        <v>175</v>
      </c>
      <c r="C37" s="1" t="s">
        <v>152</v>
      </c>
      <c r="D37" s="3" t="s">
        <v>7</v>
      </c>
      <c r="E37" s="10" t="s">
        <v>16</v>
      </c>
      <c r="F37" s="10" t="s">
        <v>14</v>
      </c>
      <c r="G37" s="4" t="str">
        <f>CONCATENATE(D37,E37,F37)</f>
        <v>WHBKGY</v>
      </c>
      <c r="H37" s="1" t="str">
        <f>_xlfn.IFNA(VLOOKUP(G37,G38:G$46,1,FALSE),"")</f>
        <v/>
      </c>
      <c r="I37" s="1" t="str">
        <f>IF(B37="NC","",_xlfn.IFNA(VLOOKUP($B37,'installing 39 pin at X'!$B$9:$C$47,2,FALSE),""))</f>
        <v>39-K</v>
      </c>
      <c r="J37" s="28" t="str">
        <f>IF($B37="NC","",_xlfn.IFNA(VLOOKUP($B37,'24 pin new cable'!$B$9:$C$32,2,FALSE),""))</f>
        <v/>
      </c>
    </row>
    <row r="38" spans="2:10" x14ac:dyDescent="0.2">
      <c r="B38" s="7" t="s">
        <v>43</v>
      </c>
      <c r="C38" s="1" t="s">
        <v>153</v>
      </c>
      <c r="D38" s="3" t="s">
        <v>7</v>
      </c>
      <c r="E38" s="10" t="s">
        <v>16</v>
      </c>
      <c r="F38" s="10" t="s">
        <v>15</v>
      </c>
      <c r="G38" s="4" t="str">
        <f>CONCATENATE(D38,E38,F38)</f>
        <v>WHBKBU</v>
      </c>
      <c r="H38" s="1" t="str">
        <f>_xlfn.IFNA(VLOOKUP(G38,G39:G$46,1,FALSE),"")</f>
        <v/>
      </c>
      <c r="I38" s="1" t="str">
        <f>IF(B38="NC","",_xlfn.IFNA(VLOOKUP($B38,'installing 39 pin at X'!$B$9:$C$47,2,FALSE),""))</f>
        <v>39-m</v>
      </c>
      <c r="J38" s="1" t="str">
        <f>IF($B38="NC","",_xlfn.IFNA(VLOOKUP($B38,'24 pin new cable'!$B$9:$C$32,2,FALSE),""))</f>
        <v>24-G</v>
      </c>
    </row>
    <row r="39" spans="2:10" x14ac:dyDescent="0.2">
      <c r="B39" s="12" t="s">
        <v>44</v>
      </c>
      <c r="C39" s="13" t="s">
        <v>154</v>
      </c>
      <c r="D39" s="3" t="s">
        <v>7</v>
      </c>
      <c r="E39" s="10" t="s">
        <v>16</v>
      </c>
      <c r="F39" s="10" t="s">
        <v>13</v>
      </c>
      <c r="G39" s="31" t="str">
        <f>CONCATENATE(D39,E39,F39)</f>
        <v>WHBKYE</v>
      </c>
      <c r="H39" s="13" t="str">
        <f>_xlfn.IFNA(VLOOKUP(G39,G40:G$46,1,FALSE),"")</f>
        <v/>
      </c>
      <c r="I39" s="13" t="str">
        <f>IF(B39="NC","",_xlfn.IFNA(VLOOKUP($B39,'installing 39 pin at X'!$B$9:$C$47,2,FALSE),""))</f>
        <v/>
      </c>
      <c r="J39" s="13" t="str">
        <f>IF($B39="NC","",_xlfn.IFNA(VLOOKUP($B39,'24 pin new cable'!$B$9:$C$32,2,FALSE),""))</f>
        <v/>
      </c>
    </row>
    <row r="40" spans="2:10" x14ac:dyDescent="0.2">
      <c r="B40" s="30" t="s">
        <v>47</v>
      </c>
      <c r="C40" s="1" t="s">
        <v>155</v>
      </c>
      <c r="D40" s="3" t="s">
        <v>7</v>
      </c>
      <c r="E40" s="10" t="s">
        <v>16</v>
      </c>
      <c r="F40" s="10" t="s">
        <v>8</v>
      </c>
      <c r="G40" s="4" t="str">
        <f>CONCATENATE(D40,E40,F40)</f>
        <v>WHBKRD</v>
      </c>
      <c r="H40" s="1" t="str">
        <f>_xlfn.IFNA(VLOOKUP(G40,G41:G$46,1,FALSE),"")</f>
        <v/>
      </c>
      <c r="I40" s="1" t="str">
        <f>IF(B40="NC","",_xlfn.IFNA(VLOOKUP($B40,'installing 39 pin at X'!$B$9:$C$47,2,FALSE),""))</f>
        <v>39-h</v>
      </c>
      <c r="J40" s="28" t="str">
        <f>IF($B40="NC","",_xlfn.IFNA(VLOOKUP($B40,'24 pin new cable'!$B$9:$C$32,2,FALSE),""))</f>
        <v/>
      </c>
    </row>
    <row r="41" spans="2:10" x14ac:dyDescent="0.2">
      <c r="B41" s="30" t="s">
        <v>166</v>
      </c>
      <c r="C41" s="1" t="s">
        <v>156</v>
      </c>
      <c r="D41" s="3" t="s">
        <v>7</v>
      </c>
      <c r="E41" s="10" t="s">
        <v>8</v>
      </c>
      <c r="F41" s="10" t="s">
        <v>12</v>
      </c>
      <c r="G41" s="4" t="str">
        <f t="shared" si="0"/>
        <v>WHRDGN</v>
      </c>
      <c r="H41" s="1" t="str">
        <f>_xlfn.IFNA(VLOOKUP(G41,G42:G$46,1,FALSE),"")</f>
        <v/>
      </c>
      <c r="I41" s="1" t="str">
        <f>IF(B41="NC","",_xlfn.IFNA(VLOOKUP($B41,'installing 39 pin at X'!$B$9:$C$47,2,FALSE),""))</f>
        <v>39-M</v>
      </c>
      <c r="J41" s="28" t="str">
        <f>IF($B41="NC","",_xlfn.IFNA(VLOOKUP($B41,'24 pin new cable'!$B$9:$C$32,2,FALSE),""))</f>
        <v/>
      </c>
    </row>
    <row r="42" spans="2:10" x14ac:dyDescent="0.2">
      <c r="B42" s="12" t="s">
        <v>44</v>
      </c>
      <c r="C42" s="2" t="s">
        <v>157</v>
      </c>
      <c r="D42" s="3" t="s">
        <v>7</v>
      </c>
      <c r="E42" s="10" t="s">
        <v>16</v>
      </c>
      <c r="F42" s="10" t="s">
        <v>11</v>
      </c>
      <c r="G42" s="31" t="str">
        <f>CONCATENATE(D42,E42,F42)</f>
        <v>WHBKPU</v>
      </c>
      <c r="H42" s="13" t="str">
        <f>_xlfn.IFNA(VLOOKUP(G42,G43:G$46,1,FALSE),"")</f>
        <v/>
      </c>
      <c r="I42" s="13" t="str">
        <f>IF(B42="NC","",_xlfn.IFNA(VLOOKUP($B42,'installing 39 pin at X'!$B$9:$C$47,2,FALSE),""))</f>
        <v/>
      </c>
      <c r="J42" s="13" t="str">
        <f>IF($B42="NC","",_xlfn.IFNA(VLOOKUP($B42,'24 pin new cable'!$B$9:$C$32,2,FALSE),""))</f>
        <v/>
      </c>
    </row>
    <row r="43" spans="2:10" x14ac:dyDescent="0.2">
      <c r="B43" s="7" t="s">
        <v>46</v>
      </c>
      <c r="C43" s="2" t="s">
        <v>158</v>
      </c>
      <c r="D43" s="3" t="s">
        <v>7</v>
      </c>
      <c r="E43" s="10" t="s">
        <v>16</v>
      </c>
      <c r="F43" s="10" t="s">
        <v>12</v>
      </c>
      <c r="G43" s="4" t="str">
        <f>CONCATENATE(D43,E43,F43)</f>
        <v>WHBKGN</v>
      </c>
      <c r="H43" s="1" t="str">
        <f>_xlfn.IFNA(VLOOKUP(G43,G44:G$46,1,FALSE),"")</f>
        <v/>
      </c>
      <c r="I43" s="1" t="str">
        <f>IF(B43="NC","",_xlfn.IFNA(VLOOKUP($B43,'installing 39 pin at X'!$B$9:$C$47,2,FALSE),""))</f>
        <v>39-X</v>
      </c>
      <c r="J43" s="1" t="str">
        <f>IF($B43="NC","",_xlfn.IFNA(VLOOKUP($B43,'24 pin new cable'!$B$9:$C$32,2,FALSE),""))</f>
        <v>24-V</v>
      </c>
    </row>
    <row r="44" spans="2:10" x14ac:dyDescent="0.2">
      <c r="B44" s="30" t="s">
        <v>167</v>
      </c>
      <c r="C44" s="2" t="s">
        <v>159</v>
      </c>
      <c r="D44" s="3" t="s">
        <v>7</v>
      </c>
      <c r="E44" s="10" t="s">
        <v>16</v>
      </c>
      <c r="F44" s="10" t="s">
        <v>9</v>
      </c>
      <c r="G44" s="4" t="str">
        <f>CONCATENATE(D44,E44,F44)</f>
        <v>WHBKOR</v>
      </c>
      <c r="H44" s="1" t="str">
        <f>_xlfn.IFNA(VLOOKUP(G44,G45:G$46,1,FALSE),"")</f>
        <v/>
      </c>
      <c r="I44" s="1" t="str">
        <f>IF(B44="NC","",_xlfn.IFNA(VLOOKUP($B44,'installing 39 pin at X'!$B$9:$C$47,2,FALSE),""))</f>
        <v>39-N</v>
      </c>
      <c r="J44" s="28" t="str">
        <f>IF($B44="NC","",_xlfn.IFNA(VLOOKUP($B44,'24 pin new cable'!$B$9:$C$32,2,FALSE),""))</f>
        <v/>
      </c>
    </row>
    <row r="45" spans="2:10" x14ac:dyDescent="0.2">
      <c r="B45" s="7" t="s">
        <v>48</v>
      </c>
      <c r="C45" s="2" t="s">
        <v>160</v>
      </c>
      <c r="D45" s="3" t="s">
        <v>7</v>
      </c>
      <c r="E45" s="10" t="s">
        <v>16</v>
      </c>
      <c r="F45" s="10" t="s">
        <v>10</v>
      </c>
      <c r="G45" s="4" t="str">
        <f t="shared" si="0"/>
        <v>WHBKBN</v>
      </c>
      <c r="H45" s="1" t="str">
        <f>_xlfn.IFNA(VLOOKUP(G45,G46:G$46,1,FALSE),"")</f>
        <v/>
      </c>
      <c r="I45" s="1" t="str">
        <f>IF(B45="NC","",_xlfn.IFNA(VLOOKUP($B45,'installing 39 pin at X'!$B$9:$C$47,2,FALSE),""))</f>
        <v>39-r</v>
      </c>
      <c r="J45" s="1" t="str">
        <f>IF($B45="NC","",_xlfn.IFNA(VLOOKUP($B45,'24 pin new cable'!$B$9:$C$32,2,FALSE),""))</f>
        <v>24-S</v>
      </c>
    </row>
    <row r="46" spans="2:10" x14ac:dyDescent="0.2">
      <c r="G46" s="4" t="str">
        <f t="shared" si="0"/>
        <v/>
      </c>
    </row>
    <row r="47" spans="2:10" x14ac:dyDescent="0.2">
      <c r="G47" s="4" t="str">
        <f t="shared" si="0"/>
        <v/>
      </c>
    </row>
    <row r="48" spans="2:10" x14ac:dyDescent="0.2">
      <c r="G48" s="4" t="str">
        <f t="shared" si="0"/>
        <v/>
      </c>
    </row>
    <row r="49" spans="7:7" x14ac:dyDescent="0.2">
      <c r="G49" s="4" t="str">
        <f t="shared" si="0"/>
        <v/>
      </c>
    </row>
    <row r="50" spans="7:7" x14ac:dyDescent="0.2">
      <c r="G50" s="4" t="str">
        <f t="shared" si="0"/>
        <v/>
      </c>
    </row>
    <row r="51" spans="7:7" x14ac:dyDescent="0.2">
      <c r="G51" s="4" t="str">
        <f t="shared" si="0"/>
        <v/>
      </c>
    </row>
    <row r="52" spans="7:7" x14ac:dyDescent="0.2">
      <c r="G52" s="4" t="str">
        <f t="shared" si="0"/>
        <v/>
      </c>
    </row>
    <row r="53" spans="7:7" x14ac:dyDescent="0.2">
      <c r="G53" s="4" t="str">
        <f t="shared" si="0"/>
        <v/>
      </c>
    </row>
    <row r="54" spans="7:7" x14ac:dyDescent="0.2">
      <c r="G54" s="4" t="str">
        <f t="shared" si="0"/>
        <v/>
      </c>
    </row>
    <row r="55" spans="7:7" x14ac:dyDescent="0.2">
      <c r="G55" s="4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showRuler="0" workbookViewId="0">
      <selection activeCell="G11" sqref="G11"/>
    </sheetView>
  </sheetViews>
  <sheetFormatPr baseColWidth="10" defaultRowHeight="16" x14ac:dyDescent="0.2"/>
  <cols>
    <col min="1" max="1" width="3.83203125" customWidth="1"/>
    <col min="2" max="2" width="22.83203125" customWidth="1"/>
    <col min="3" max="3" width="10.83203125" style="1" customWidth="1"/>
    <col min="4" max="4" width="10.83203125" style="1"/>
    <col min="5" max="5" width="10.83203125" style="11"/>
    <col min="6" max="8" width="10.83203125" style="1"/>
  </cols>
  <sheetData>
    <row r="2" spans="2:5" x14ac:dyDescent="0.2">
      <c r="B2" t="s">
        <v>51</v>
      </c>
    </row>
    <row r="3" spans="2:5" x14ac:dyDescent="0.2">
      <c r="B3" t="s">
        <v>50</v>
      </c>
    </row>
    <row r="4" spans="2:5" x14ac:dyDescent="0.2">
      <c r="B4" t="s">
        <v>52</v>
      </c>
    </row>
    <row r="5" spans="2:5" x14ac:dyDescent="0.2">
      <c r="B5" t="s">
        <v>53</v>
      </c>
    </row>
    <row r="6" spans="2:5" x14ac:dyDescent="0.2">
      <c r="B6" s="7"/>
    </row>
    <row r="7" spans="2:5" x14ac:dyDescent="0.2">
      <c r="B7" s="21" t="s">
        <v>162</v>
      </c>
      <c r="C7" s="22" t="s">
        <v>163</v>
      </c>
      <c r="D7" s="22" t="s">
        <v>174</v>
      </c>
      <c r="E7" s="23" t="s">
        <v>18</v>
      </c>
    </row>
    <row r="8" spans="2:5" ht="17" thickBot="1" x14ac:dyDescent="0.25">
      <c r="B8" s="20"/>
      <c r="C8" s="18" t="s">
        <v>6</v>
      </c>
      <c r="D8" s="18" t="s">
        <v>164</v>
      </c>
      <c r="E8" s="24">
        <v>37</v>
      </c>
    </row>
    <row r="9" spans="2:5" x14ac:dyDescent="0.2">
      <c r="B9" s="7" t="s">
        <v>31</v>
      </c>
      <c r="C9" s="1" t="s">
        <v>86</v>
      </c>
      <c r="D9" s="1" t="str">
        <f>IF(B9="NC","",_xlfn.IFNA(VLOOKUP($B9,'removing 37 pin at X'!$B$9:$F$45,2,FALSE),""))</f>
        <v>37-S</v>
      </c>
      <c r="E9" s="11" t="str">
        <f t="array" ref="E9">IF(D9="","",IF(SUM(IF(EXACT(D10:D$48,D9),1,0))=0,"","DUP"))</f>
        <v/>
      </c>
    </row>
    <row r="10" spans="2:5" x14ac:dyDescent="0.2">
      <c r="B10" s="7" t="s">
        <v>54</v>
      </c>
      <c r="C10" s="1" t="s">
        <v>87</v>
      </c>
      <c r="D10" s="1" t="str">
        <f>IF(B10="NC","",_xlfn.IFNA(VLOOKUP($B10,'removing 37 pin at X'!$B$9:$F$45,2,FALSE),""))</f>
        <v>37-J</v>
      </c>
      <c r="E10" s="11" t="str">
        <f t="array" ref="E10">IF(D10="","",IF(SUM(IF(EXACT(D11:D$48,D10),1,0))=0,"","DUP"))</f>
        <v/>
      </c>
    </row>
    <row r="11" spans="2:5" x14ac:dyDescent="0.2">
      <c r="B11" s="7" t="s">
        <v>55</v>
      </c>
      <c r="C11" s="1" t="s">
        <v>88</v>
      </c>
      <c r="D11" s="1" t="str">
        <f>IF(B11="NC","",_xlfn.IFNA(VLOOKUP($B11,'removing 37 pin at X'!$B$9:$F$45,2,FALSE),""))</f>
        <v>37-N</v>
      </c>
      <c r="E11" s="11" t="str">
        <f t="array" ref="E11">IF(D11="","",IF(SUM(IF(EXACT(D12:D$48,D11),1,0))=0,"","DUP"))</f>
        <v/>
      </c>
    </row>
    <row r="12" spans="2:5" x14ac:dyDescent="0.2">
      <c r="B12" s="7" t="s">
        <v>56</v>
      </c>
      <c r="C12" s="1" t="s">
        <v>89</v>
      </c>
      <c r="D12" s="1" t="str">
        <f>IF(B12="NC","",_xlfn.IFNA(VLOOKUP($B12,'removing 37 pin at X'!$B$9:$F$45,2,FALSE),""))</f>
        <v>37-M</v>
      </c>
      <c r="E12" s="11" t="str">
        <f t="array" ref="E12">IF(D12="","",IF(SUM(IF(EXACT(D13:D$48,D12),1,0))=0,"","DUP"))</f>
        <v/>
      </c>
    </row>
    <row r="13" spans="2:5" x14ac:dyDescent="0.2">
      <c r="B13" s="7" t="s">
        <v>33</v>
      </c>
      <c r="C13" s="1" t="s">
        <v>90</v>
      </c>
      <c r="D13" s="1" t="str">
        <f>IF(B13="NC","",_xlfn.IFNA(VLOOKUP($B13,'removing 37 pin at X'!$B$9:$F$45,2,FALSE),""))</f>
        <v>37-U</v>
      </c>
      <c r="E13" s="11" t="str">
        <f t="array" ref="E13">IF(D13="","",IF(SUM(IF(EXACT(D14:D$48,D13),1,0))=0,"","DUP"))</f>
        <v/>
      </c>
    </row>
    <row r="14" spans="2:5" x14ac:dyDescent="0.2">
      <c r="B14" s="7" t="s">
        <v>37</v>
      </c>
      <c r="C14" s="1" t="s">
        <v>91</v>
      </c>
      <c r="D14" s="1" t="str">
        <f>IF(B14="NC","",_xlfn.IFNA(VLOOKUP($B14,'removing 37 pin at X'!$B$9:$F$45,2,FALSE),""))</f>
        <v>37-Z</v>
      </c>
      <c r="E14" s="11" t="str">
        <f t="array" ref="E14">IF(D14="","",IF(SUM(IF(EXACT(D15:D$48,D14),1,0))=0,"","DUP"))</f>
        <v/>
      </c>
    </row>
    <row r="15" spans="2:5" x14ac:dyDescent="0.2">
      <c r="B15" s="7" t="s">
        <v>41</v>
      </c>
      <c r="C15" s="1" t="s">
        <v>92</v>
      </c>
      <c r="D15" s="1" t="str">
        <f>IF(B15="NC","",_xlfn.IFNA(VLOOKUP($B15,'removing 37 pin at X'!$B$9:$F$45,2,FALSE),""))</f>
        <v>37-d</v>
      </c>
      <c r="E15" s="11" t="str">
        <f t="array" ref="E15">IF(D15="","",IF(SUM(IF(EXACT(D16:D$48,D15),1,0))=0,"","DUP"))</f>
        <v/>
      </c>
    </row>
    <row r="16" spans="2:5" x14ac:dyDescent="0.2">
      <c r="B16" s="7" t="s">
        <v>32</v>
      </c>
      <c r="C16" s="1" t="s">
        <v>93</v>
      </c>
      <c r="D16" s="1" t="str">
        <f>IF(B16="NC","",_xlfn.IFNA(VLOOKUP($B16,'removing 37 pin at X'!$B$9:$F$45,2,FALSE),""))</f>
        <v>37-T</v>
      </c>
      <c r="E16" s="11" t="str">
        <f t="array" ref="E16">IF(D16="","",IF(SUM(IF(EXACT(D17:D$48,D16),1,0))=0,"","DUP"))</f>
        <v/>
      </c>
    </row>
    <row r="17" spans="2:8" x14ac:dyDescent="0.2">
      <c r="B17" s="7" t="s">
        <v>38</v>
      </c>
      <c r="C17" s="1" t="s">
        <v>94</v>
      </c>
      <c r="D17" s="1" t="str">
        <f>IF(B17="NC","",_xlfn.IFNA(VLOOKUP($B17,'removing 37 pin at X'!$B$9:$F$45,2,FALSE),""))</f>
        <v>37-a</v>
      </c>
      <c r="E17" s="11" t="str">
        <f t="array" ref="E17">IF(D17="","",IF(SUM(IF(EXACT(D18:D$48,D17),1,0))=0,"","DUP"))</f>
        <v/>
      </c>
    </row>
    <row r="18" spans="2:8" x14ac:dyDescent="0.2">
      <c r="B18" s="7" t="s">
        <v>175</v>
      </c>
      <c r="C18" s="1" t="s">
        <v>95</v>
      </c>
      <c r="D18" s="1" t="str">
        <f>IF(B18="NC","",_xlfn.IFNA(VLOOKUP($B18,'removing 37 pin at X'!$B$9:$F$45,2,FALSE),""))</f>
        <v>37-g</v>
      </c>
      <c r="E18" s="11" t="str">
        <f t="array" ref="E18">IF(D18="","",IF(SUM(IF(EXACT(D19:D$48,D18),1,0))=0,"","DUP"))</f>
        <v/>
      </c>
    </row>
    <row r="19" spans="2:8" x14ac:dyDescent="0.2">
      <c r="B19" s="7" t="s">
        <v>165</v>
      </c>
      <c r="C19" s="1" t="s">
        <v>96</v>
      </c>
      <c r="D19" s="3" t="str">
        <f>IF(B19="NC","",_xlfn.IFNA(VLOOKUP($B19,'removing 37 pin at X'!$B$9:$F$45,2,FALSE),""))</f>
        <v>37-K</v>
      </c>
      <c r="E19" s="11" t="str">
        <f t="array" ref="E19">IF(D19="","",IF(SUM(IF(EXACT(D20:D$48,D19),1,0))=0,"","DUP"))</f>
        <v/>
      </c>
      <c r="H19" s="4"/>
    </row>
    <row r="20" spans="2:8" x14ac:dyDescent="0.2">
      <c r="B20" s="7" t="s">
        <v>166</v>
      </c>
      <c r="C20" s="1" t="s">
        <v>97</v>
      </c>
      <c r="D20" s="1" t="str">
        <f>IF(B20="NC","",_xlfn.IFNA(VLOOKUP($B20,'removing 37 pin at X'!$B$9:$F$45,2,FALSE),""))</f>
        <v>37-m</v>
      </c>
      <c r="E20" s="11" t="str">
        <f t="array" ref="E20">IF(D20="","",IF(SUM(IF(EXACT(D21:D$48,D20),1,0))=0,"","DUP"))</f>
        <v/>
      </c>
    </row>
    <row r="21" spans="2:8" x14ac:dyDescent="0.2">
      <c r="B21" s="7" t="s">
        <v>167</v>
      </c>
      <c r="C21" s="1" t="s">
        <v>98</v>
      </c>
      <c r="D21" s="1" t="str">
        <f>IF(B21="NC","",_xlfn.IFNA(VLOOKUP($B21,'removing 37 pin at X'!$B$9:$F$45,2,FALSE),""))</f>
        <v>37-r</v>
      </c>
      <c r="E21" s="11" t="str">
        <f t="array" ref="E21">IF(D21="","",IF(SUM(IF(EXACT(D22:D$48,D21),1,0))=0,"","DUP"))</f>
        <v/>
      </c>
    </row>
    <row r="22" spans="2:8" x14ac:dyDescent="0.2">
      <c r="B22" s="12" t="s">
        <v>44</v>
      </c>
      <c r="C22" s="13" t="s">
        <v>99</v>
      </c>
      <c r="D22" s="13" t="str">
        <f>IF(B22="NC","",_xlfn.IFNA(VLOOKUP($B22,'removing 37 pin at X'!$B$9:$F$45,2,FALSE),""))</f>
        <v/>
      </c>
      <c r="E22" s="11" t="str">
        <f t="array" ref="E22">IF(D22="","",IF(SUM(IF(EXACT(D23:D$48,D22),1,0))=0,"","DUP"))</f>
        <v/>
      </c>
    </row>
    <row r="23" spans="2:8" x14ac:dyDescent="0.2">
      <c r="B23" s="7" t="s">
        <v>40</v>
      </c>
      <c r="C23" s="1" t="s">
        <v>100</v>
      </c>
      <c r="D23" s="1" t="str">
        <f>IF(B23="NC","",_xlfn.IFNA(VLOOKUP($B23,'removing 37 pin at X'!$B$9:$F$45,2,FALSE),""))</f>
        <v>37-c</v>
      </c>
      <c r="E23" s="11" t="str">
        <f t="array" ref="E23">IF(D23="","",IF(SUM(IF(EXACT(D24:D$48,D23),1,0))=0,"","DUP"))</f>
        <v/>
      </c>
    </row>
    <row r="24" spans="2:8" x14ac:dyDescent="0.2">
      <c r="B24" s="7" t="s">
        <v>26</v>
      </c>
      <c r="C24" s="1" t="s">
        <v>101</v>
      </c>
      <c r="D24" s="1" t="str">
        <f>IF(B24="NC","",_xlfn.IFNA(VLOOKUP($B24,'removing 37 pin at X'!$B$9:$F$45,2,FALSE),""))</f>
        <v>37-H</v>
      </c>
      <c r="E24" s="11" t="str">
        <f t="array" ref="E24">IF(D24="","",IF(SUM(IF(EXACT(D25:D$48,D24),1,0))=0,"","DUP"))</f>
        <v/>
      </c>
    </row>
    <row r="25" spans="2:8" x14ac:dyDescent="0.2">
      <c r="B25" s="7" t="s">
        <v>25</v>
      </c>
      <c r="C25" s="1" t="s">
        <v>102</v>
      </c>
      <c r="D25" s="1" t="str">
        <f>IF(B25="NC","",_xlfn.IFNA(VLOOKUP($B25,'removing 37 pin at X'!$B$9:$F$45,2,FALSE),""))</f>
        <v>37-G</v>
      </c>
      <c r="E25" s="11" t="str">
        <f t="array" ref="E25">IF(D25="","",IF(SUM(IF(EXACT(D26:D$48,D25),1,0))=0,"","DUP"))</f>
        <v/>
      </c>
    </row>
    <row r="26" spans="2:8" x14ac:dyDescent="0.2">
      <c r="B26" s="7" t="s">
        <v>23</v>
      </c>
      <c r="C26" s="1" t="s">
        <v>103</v>
      </c>
      <c r="D26" s="1" t="str">
        <f>IF(B26="NC","",_xlfn.IFNA(VLOOKUP($B26,'removing 37 pin at X'!$B$9:$F$45,2,FALSE),""))</f>
        <v>37-E</v>
      </c>
      <c r="E26" s="11" t="str">
        <f t="array" ref="E26">IF(D26="","",IF(SUM(IF(EXACT(D27:D$48,D26),1,0))=0,"","DUP"))</f>
        <v/>
      </c>
    </row>
    <row r="27" spans="2:8" x14ac:dyDescent="0.2">
      <c r="B27" s="7" t="s">
        <v>21</v>
      </c>
      <c r="C27" s="1" t="s">
        <v>104</v>
      </c>
      <c r="D27" s="1" t="str">
        <f>IF(B27="NC","",_xlfn.IFNA(VLOOKUP($B27,'removing 37 pin at X'!$B$9:$F$45,2,FALSE),""))</f>
        <v>37-C</v>
      </c>
      <c r="E27" s="11" t="str">
        <f t="array" ref="E27">IF(D27="","",IF(SUM(IF(EXACT(D28:D$48,D27),1,0))=0,"","DUP"))</f>
        <v/>
      </c>
    </row>
    <row r="28" spans="2:8" x14ac:dyDescent="0.2">
      <c r="B28" s="7" t="s">
        <v>19</v>
      </c>
      <c r="C28" s="1" t="s">
        <v>105</v>
      </c>
      <c r="D28" s="1" t="str">
        <f>IF(B28="NC","",_xlfn.IFNA(VLOOKUP($B28,'removing 37 pin at X'!$B$9:$F$45,2,FALSE),""))</f>
        <v>37-A</v>
      </c>
      <c r="E28" s="11" t="str">
        <f t="array" ref="E28">IF(D28="","",IF(SUM(IF(EXACT(D29:D$48,D28),1,0))=0,"","DUP"))</f>
        <v/>
      </c>
    </row>
    <row r="29" spans="2:8" x14ac:dyDescent="0.2">
      <c r="B29" s="7" t="s">
        <v>46</v>
      </c>
      <c r="C29" s="1" t="s">
        <v>106</v>
      </c>
      <c r="D29" s="1" t="str">
        <f>IF(B29="NC","",_xlfn.IFNA(VLOOKUP($B29,'removing 37 pin at X'!$B$9:$F$45,2,FALSE),""))</f>
        <v>37-p</v>
      </c>
      <c r="E29" s="11" t="str">
        <f t="array" ref="E29">IF(D29="","",IF(SUM(IF(EXACT(D30:D$48,D29),1,0))=0,"","DUP"))</f>
        <v/>
      </c>
    </row>
    <row r="30" spans="2:8" x14ac:dyDescent="0.2">
      <c r="B30" s="7" t="s">
        <v>170</v>
      </c>
      <c r="C30" s="1" t="s">
        <v>107</v>
      </c>
      <c r="D30" s="1" t="str">
        <f>IF(B30="NC","",_xlfn.IFNA(VLOOKUP($B30,'removing 37 pin at X'!$B$9:$F$45,2,FALSE),""))</f>
        <v>37-P</v>
      </c>
      <c r="E30" s="11" t="str">
        <f t="array" ref="E30">IF(D30="","",IF(SUM(IF(EXACT(D31:D$48,D30),1,0))=0,"","DUP"))</f>
        <v/>
      </c>
    </row>
    <row r="31" spans="2:8" x14ac:dyDescent="0.2">
      <c r="B31" s="7" t="s">
        <v>28</v>
      </c>
      <c r="C31" s="1" t="s">
        <v>108</v>
      </c>
      <c r="D31" s="1" t="str">
        <f>IF(B31="NC","",_xlfn.IFNA(VLOOKUP($B31,'removing 37 pin at X'!$B$9:$F$45,2,FALSE),""))</f>
        <v>37-L</v>
      </c>
      <c r="E31" s="11" t="str">
        <f t="array" ref="E31">IF(D31="","",IF(SUM(IF(EXACT(D32:D$48,D31),1,0))=0,"","DUP"))</f>
        <v/>
      </c>
    </row>
    <row r="32" spans="2:8" x14ac:dyDescent="0.2">
      <c r="B32" s="7" t="s">
        <v>35</v>
      </c>
      <c r="C32" s="1" t="s">
        <v>109</v>
      </c>
      <c r="D32" s="1" t="str">
        <f>IF(B32="NC","",_xlfn.IFNA(VLOOKUP($B32,'removing 37 pin at X'!$B$9:$F$45,2,FALSE),""))</f>
        <v>37-W</v>
      </c>
      <c r="E32" s="11" t="str">
        <f t="array" ref="E32">IF(D32="","",IF(SUM(IF(EXACT(D33:D$48,D32),1,0))=0,"","DUP"))</f>
        <v/>
      </c>
    </row>
    <row r="33" spans="2:5" x14ac:dyDescent="0.2">
      <c r="B33" s="7" t="s">
        <v>39</v>
      </c>
      <c r="C33" s="1" t="s">
        <v>110</v>
      </c>
      <c r="D33" s="1" t="str">
        <f>IF(B33="NC","",_xlfn.IFNA(VLOOKUP($B33,'removing 37 pin at X'!$B$9:$F$45,2,FALSE),""))</f>
        <v>37-b</v>
      </c>
      <c r="E33" s="11" t="str">
        <f t="array" ref="E33">IF(D33="","",IF(SUM(IF(EXACT(D34:D$48,D33),1,0))=0,"","DUP"))</f>
        <v/>
      </c>
    </row>
    <row r="34" spans="2:5" x14ac:dyDescent="0.2">
      <c r="B34" s="7" t="s">
        <v>36</v>
      </c>
      <c r="C34" s="1" t="s">
        <v>111</v>
      </c>
      <c r="D34" s="1" t="str">
        <f>IF(B34="NC","",_xlfn.IFNA(VLOOKUP($B34,'removing 37 pin at X'!$B$9:$F$45,2,FALSE),""))</f>
        <v>37-X</v>
      </c>
      <c r="E34" s="11" t="str">
        <f t="array" ref="E34">IF(D34="","",IF(SUM(IF(EXACT(D35:D$48,D34),1,0))=0,"","DUP"))</f>
        <v/>
      </c>
    </row>
    <row r="35" spans="2:5" x14ac:dyDescent="0.2">
      <c r="B35" s="7" t="s">
        <v>30</v>
      </c>
      <c r="C35" s="1" t="s">
        <v>112</v>
      </c>
      <c r="D35" s="1" t="str">
        <f>IF(B35="NC","",_xlfn.IFNA(VLOOKUP($B35,'removing 37 pin at X'!$B$9:$F$45,2,FALSE),""))</f>
        <v>37-R</v>
      </c>
      <c r="E35" s="11" t="str">
        <f t="array" ref="E35">IF(D35="","",IF(SUM(IF(EXACT(D36:D$48,D35),1,0))=0,"","DUP"))</f>
        <v/>
      </c>
    </row>
    <row r="36" spans="2:5" x14ac:dyDescent="0.2">
      <c r="B36" s="12" t="s">
        <v>44</v>
      </c>
      <c r="C36" s="13" t="s">
        <v>113</v>
      </c>
      <c r="D36" s="13" t="str">
        <f>IF(B36="NC","",_xlfn.IFNA(VLOOKUP($B36,'removing 37 pin at X'!$B$9:$F$45,2,FALSE),""))</f>
        <v/>
      </c>
      <c r="E36" s="11" t="str">
        <f t="array" ref="E36">IF(D36="","",IF(SUM(IF(EXACT(D37:D$48,D36),1,0))=0,"","DUP"))</f>
        <v/>
      </c>
    </row>
    <row r="37" spans="2:5" x14ac:dyDescent="0.2">
      <c r="B37" s="12" t="s">
        <v>44</v>
      </c>
      <c r="C37" s="13" t="s">
        <v>114</v>
      </c>
      <c r="D37" s="13" t="str">
        <f>IF(B37="NC","",_xlfn.IFNA(VLOOKUP($B37,'removing 37 pin at X'!$B$9:$F$45,2,FALSE),""))</f>
        <v/>
      </c>
      <c r="E37" s="11" t="str">
        <f t="array" ref="E37">IF(D37="","",IF(SUM(IF(EXACT(D38:D$48,D37),1,0))=0,"","DUP"))</f>
        <v/>
      </c>
    </row>
    <row r="38" spans="2:5" x14ac:dyDescent="0.2">
      <c r="B38" s="7" t="s">
        <v>42</v>
      </c>
      <c r="C38" s="1" t="s">
        <v>115</v>
      </c>
      <c r="D38" s="1" t="str">
        <f>IF(B38="NC","",_xlfn.IFNA(VLOOKUP($B38,'removing 37 pin at X'!$B$9:$F$45,2,FALSE),""))</f>
        <v>37-e</v>
      </c>
      <c r="E38" s="11" t="str">
        <f t="array" ref="E38">IF(D38="","",IF(SUM(IF(EXACT(D39:D$48,D38),1,0))=0,"","DUP"))</f>
        <v/>
      </c>
    </row>
    <row r="39" spans="2:5" x14ac:dyDescent="0.2">
      <c r="B39" s="7" t="s">
        <v>47</v>
      </c>
      <c r="C39" s="1" t="s">
        <v>116</v>
      </c>
      <c r="D39" s="1" t="str">
        <f>IF(B39="NC","",_xlfn.IFNA(VLOOKUP($B39,'removing 37 pin at X'!$B$9:$F$45,2,FALSE),""))</f>
        <v>37-k</v>
      </c>
      <c r="E39" s="11" t="str">
        <f t="array" ref="E39">IF(D39="","",IF(SUM(IF(EXACT(D40:D$48,D39),1,0))=0,"","DUP"))</f>
        <v/>
      </c>
    </row>
    <row r="40" spans="2:5" x14ac:dyDescent="0.2">
      <c r="B40" s="7" t="s">
        <v>24</v>
      </c>
      <c r="C40" s="1" t="s">
        <v>117</v>
      </c>
      <c r="D40" s="1" t="str">
        <f>IF(B40="NC","",_xlfn.IFNA(VLOOKUP($B40,'removing 37 pin at X'!$B$9:$F$45,2,FALSE),""))</f>
        <v>37-F</v>
      </c>
      <c r="E40" s="11" t="str">
        <f t="array" ref="E40">IF(D40="","",IF(SUM(IF(EXACT(D41:D$48,D40),1,0))=0,"","DUP"))</f>
        <v/>
      </c>
    </row>
    <row r="41" spans="2:5" x14ac:dyDescent="0.2">
      <c r="B41" s="7" t="s">
        <v>20</v>
      </c>
      <c r="C41" s="1" t="s">
        <v>118</v>
      </c>
      <c r="D41" s="1" t="str">
        <f>IF(B41="NC","",_xlfn.IFNA(VLOOKUP($B41,'removing 37 pin at X'!$B$9:$F$45,2,FALSE),""))</f>
        <v>37-B</v>
      </c>
      <c r="E41" s="11" t="str">
        <f t="array" ref="E41">IF(D41="","",IF(SUM(IF(EXACT(D42:D$48,D41),1,0))=0,"","DUP"))</f>
        <v/>
      </c>
    </row>
    <row r="42" spans="2:5" x14ac:dyDescent="0.2">
      <c r="B42" s="7" t="s">
        <v>22</v>
      </c>
      <c r="C42" s="1" t="s">
        <v>119</v>
      </c>
      <c r="D42" s="1" t="str">
        <f>IF(B42="NC","",_xlfn.IFNA(VLOOKUP($B42,'removing 37 pin at X'!$B$9:$F$45,2,FALSE),""))</f>
        <v>37-D</v>
      </c>
      <c r="E42" s="11" t="str">
        <f t="array" ref="E42">IF(D42="","",IF(SUM(IF(EXACT(D43:D$48,D42),1,0))=0,"","DUP"))</f>
        <v/>
      </c>
    </row>
    <row r="43" spans="2:5" x14ac:dyDescent="0.2">
      <c r="B43" s="7" t="s">
        <v>43</v>
      </c>
      <c r="C43" s="1" t="s">
        <v>120</v>
      </c>
      <c r="D43" s="1" t="str">
        <f>IF(B43="NC","",_xlfn.IFNA(VLOOKUP($B43,'removing 37 pin at X'!$B$9:$F$45,2,FALSE),""))</f>
        <v>37-h</v>
      </c>
      <c r="E43" s="11" t="str">
        <f t="array" ref="E43">IF(D43="","",IF(SUM(IF(EXACT(D44:D$48,D43),1,0))=0,"","DUP"))</f>
        <v/>
      </c>
    </row>
    <row r="44" spans="2:5" x14ac:dyDescent="0.2">
      <c r="B44" s="7" t="s">
        <v>34</v>
      </c>
      <c r="C44" s="1" t="s">
        <v>121</v>
      </c>
      <c r="D44" s="1" t="str">
        <f>IF(B44="NC","",_xlfn.IFNA(VLOOKUP($B44,'removing 37 pin at X'!$B$9:$F$45,2,FALSE),""))</f>
        <v>37-V</v>
      </c>
      <c r="E44" s="11" t="str">
        <f t="array" ref="E44">IF(D44="","",IF(SUM(IF(EXACT(D45:D$48,D44),1,0))=0,"","DUP"))</f>
        <v/>
      </c>
    </row>
    <row r="45" spans="2:5" x14ac:dyDescent="0.2">
      <c r="B45" s="7" t="s">
        <v>171</v>
      </c>
      <c r="C45" s="1" t="s">
        <v>122</v>
      </c>
      <c r="D45" s="1" t="str">
        <f>IF(B45="NC","",_xlfn.IFNA(VLOOKUP($B45,'removing 37 pin at X'!$B$9:$F$45,2,FALSE),""))</f>
        <v>37-f</v>
      </c>
      <c r="E45" s="11" t="str">
        <f t="array" ref="E45">IF(D45="","",IF(SUM(IF(EXACT(D46:D$48,D45),1,0))=0,"","DUP"))</f>
        <v/>
      </c>
    </row>
    <row r="46" spans="2:5" x14ac:dyDescent="0.2">
      <c r="B46" s="12" t="s">
        <v>44</v>
      </c>
      <c r="C46" s="13" t="s">
        <v>123</v>
      </c>
      <c r="D46" s="13" t="str">
        <f>IF(B46="NC","",_xlfn.IFNA(VLOOKUP($B46,'removing 37 pin at X'!$B$9:$F$45,2,FALSE),""))</f>
        <v/>
      </c>
      <c r="E46" s="11" t="str">
        <f t="array" ref="E46">IF(D46="","",IF(SUM(IF(EXACT(D47:D$48,D46),1,0))=0,"","DUP"))</f>
        <v/>
      </c>
    </row>
    <row r="47" spans="2:5" x14ac:dyDescent="0.2">
      <c r="B47" s="7" t="s">
        <v>48</v>
      </c>
      <c r="C47" s="1" t="s">
        <v>124</v>
      </c>
      <c r="D47" s="1" t="str">
        <f>IF(B47="NC","",_xlfn.IFNA(VLOOKUP($B47,'removing 37 pin at X'!$B$9:$F$45,2,FALSE),""))</f>
        <v>37-s</v>
      </c>
      <c r="E47" s="11" t="str">
        <f t="array" ref="E47">IF(D47="","",IF(SUM(IF(EXACT(D48:D$48,D47),1,0))=0,"","DUP"))</f>
        <v/>
      </c>
    </row>
    <row r="48" spans="2:5" x14ac:dyDescent="0.2">
      <c r="B48" s="7"/>
    </row>
    <row r="49" spans="2:2" x14ac:dyDescent="0.2">
      <c r="B4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showRuler="0" workbookViewId="0">
      <selection activeCell="G3" sqref="G3"/>
    </sheetView>
  </sheetViews>
  <sheetFormatPr baseColWidth="10" defaultRowHeight="16" x14ac:dyDescent="0.2"/>
  <cols>
    <col min="1" max="1" width="3.83203125" customWidth="1"/>
    <col min="2" max="2" width="22.83203125" customWidth="1"/>
    <col min="3" max="7" width="10.83203125" style="1"/>
    <col min="8" max="8" width="10.83203125" style="7"/>
    <col min="9" max="9" width="10.83203125" style="5"/>
    <col min="10" max="10" width="10.83203125" style="7"/>
    <col min="11" max="11" width="5.6640625" customWidth="1"/>
    <col min="12" max="12" width="22" customWidth="1"/>
  </cols>
  <sheetData>
    <row r="2" spans="2:12" x14ac:dyDescent="0.2">
      <c r="B2" t="s">
        <v>57</v>
      </c>
    </row>
    <row r="3" spans="2:12" x14ac:dyDescent="0.2">
      <c r="B3" t="s">
        <v>58</v>
      </c>
    </row>
    <row r="4" spans="2:12" x14ac:dyDescent="0.2">
      <c r="B4" t="s">
        <v>182</v>
      </c>
    </row>
    <row r="7" spans="2:12" x14ac:dyDescent="0.2">
      <c r="B7" s="16" t="s">
        <v>162</v>
      </c>
      <c r="C7" s="16" t="s">
        <v>163</v>
      </c>
      <c r="D7" s="16" t="s">
        <v>174</v>
      </c>
      <c r="E7" s="23" t="s">
        <v>18</v>
      </c>
      <c r="F7" s="16" t="s">
        <v>0</v>
      </c>
      <c r="G7" s="16" t="s">
        <v>2</v>
      </c>
      <c r="H7" s="17" t="s">
        <v>4</v>
      </c>
      <c r="I7" s="22" t="s">
        <v>17</v>
      </c>
      <c r="J7" s="17"/>
      <c r="K7" s="17"/>
      <c r="L7" s="17" t="s">
        <v>176</v>
      </c>
    </row>
    <row r="8" spans="2:12" ht="17" thickBot="1" x14ac:dyDescent="0.25">
      <c r="B8" s="18"/>
      <c r="C8" s="18" t="s">
        <v>6</v>
      </c>
      <c r="D8" s="18" t="s">
        <v>164</v>
      </c>
      <c r="E8" s="24">
        <v>37</v>
      </c>
      <c r="F8" s="18" t="s">
        <v>1</v>
      </c>
      <c r="G8" s="18" t="s">
        <v>3</v>
      </c>
      <c r="H8" s="20" t="s">
        <v>3</v>
      </c>
      <c r="I8" s="18" t="s">
        <v>183</v>
      </c>
      <c r="J8" s="20"/>
      <c r="K8" s="20"/>
      <c r="L8" s="20"/>
    </row>
    <row r="9" spans="2:12" x14ac:dyDescent="0.2">
      <c r="B9" s="7" t="s">
        <v>41</v>
      </c>
      <c r="C9" s="2" t="s">
        <v>62</v>
      </c>
      <c r="D9" s="8" t="str">
        <f>IF(B9="NC","",_xlfn.IFNA(VLOOKUP($B9,'removing 37 pin at X'!$B$9:$F$45,2,FALSE),""))</f>
        <v>37-d</v>
      </c>
      <c r="E9" s="11" t="str">
        <f t="array" ref="E9">IF(D9="","",IF(SUM(IF(EXACT(D10:D$33,D9),1,0))=0,"","DUP"))</f>
        <v/>
      </c>
      <c r="F9" s="8" t="str">
        <f>IF($B9="NC","",_xlfn.IFNA(IF(VLOOKUP($B9,'removing 37 pin at X'!$B$9:$F$45,3,FALSE)=0,"",VLOOKUP($B9,'removing 37 pin at X'!$B$9:$F$45,3,FALSE)),""))</f>
        <v>WH</v>
      </c>
      <c r="G9" s="8" t="str">
        <f>IF($B9="NC","",_xlfn.IFNA(IF(VLOOKUP($B9,'removing 37 pin at X'!$B$9:$F$45,4,FALSE)=0,"",VLOOKUP($B9,'removing 37 pin at X'!$B$9:$F$45,4,FALSE)),""))</f>
        <v>GN</v>
      </c>
      <c r="H9" s="8" t="str">
        <f>IF($B9="NC","",_xlfn.IFNA(IF(VLOOKUP($B9,'removing 37 pin at X'!$B$9:$F$45,5,FALSE)=0,"",VLOOKUP($B9,'removing 37 pin at X'!$B$9:$F$45,5,FALSE)),""))</f>
        <v/>
      </c>
      <c r="I9" s="4" t="str">
        <f>CONCATENATE(F9,G9,H9)</f>
        <v>WHGN</v>
      </c>
      <c r="J9" s="8"/>
    </row>
    <row r="10" spans="2:12" x14ac:dyDescent="0.2">
      <c r="B10" s="7" t="s">
        <v>165</v>
      </c>
      <c r="C10" s="2" t="s">
        <v>63</v>
      </c>
      <c r="D10" s="8" t="str">
        <f>IF(B10="NC","",_xlfn.IFNA(VLOOKUP($B10,'removing 37 pin at X'!$B$9:$F$45,2,FALSE),""))</f>
        <v>37-K</v>
      </c>
      <c r="E10" s="1" t="str">
        <f t="array" ref="E10">IF(D10="","",IF(SUM(IF(EXACT(D11:D$33,D10),1,0))=0,"","DUP"))</f>
        <v/>
      </c>
      <c r="F10" s="8" t="str">
        <f>IF($B10="NC","",_xlfn.IFNA(IF(VLOOKUP($B10,'removing 37 pin at X'!$B$9:$F$45,3,FALSE)=0,"",VLOOKUP($B10,'removing 37 pin at X'!$B$9:$F$45,3,FALSE)),""))</f>
        <v>PU</v>
      </c>
      <c r="G10" s="8" t="str">
        <f>IF($B10="NC","",_xlfn.IFNA(IF(VLOOKUP($B10,'removing 37 pin at X'!$B$9:$F$45,4,FALSE)=0,"",VLOOKUP($B10,'removing 37 pin at X'!$B$9:$F$45,4,FALSE)),""))</f>
        <v/>
      </c>
      <c r="H10" s="8" t="str">
        <f>IF($B10="NC","",_xlfn.IFNA(IF(VLOOKUP($B10,'removing 37 pin at X'!$B$9:$F$45,5,FALSE)=0,"",VLOOKUP($B10,'removing 37 pin at X'!$B$9:$F$45,5,FALSE)),""))</f>
        <v/>
      </c>
      <c r="I10" s="9" t="str">
        <f t="shared" ref="I10:I32" si="0">CONCATENATE(F10,G10,H10)</f>
        <v>PU</v>
      </c>
      <c r="J10" s="8"/>
    </row>
    <row r="11" spans="2:12" x14ac:dyDescent="0.2">
      <c r="B11" s="12" t="s">
        <v>44</v>
      </c>
      <c r="C11" s="2" t="s">
        <v>64</v>
      </c>
      <c r="D11" s="14" t="str">
        <f>IF(B11="NC","",_xlfn.IFNA(VLOOKUP($B11,'removing 37 pin at X'!$B$9:$F$45,2,FALSE),""))</f>
        <v/>
      </c>
      <c r="E11" s="13" t="str">
        <f t="array" ref="E11">IF(D11="","",IF(SUM(IF(EXACT(D12:D$33,D11),1,0))=0,"","DUP"))</f>
        <v/>
      </c>
      <c r="F11" s="14" t="str">
        <f>IF($B11="NC","",_xlfn.IFNA(IF(VLOOKUP($B11,'removing 37 pin at X'!$B$9:$F$45,3,FALSE)=0,"",VLOOKUP($B11,'removing 37 pin at X'!$B$9:$F$45,3,FALSE)),""))</f>
        <v/>
      </c>
      <c r="G11" s="14" t="str">
        <f>IF($B11="NC","",_xlfn.IFNA(IF(VLOOKUP($B11,'removing 37 pin at X'!$B$9:$F$45,4,FALSE)=0,"",VLOOKUP($B11,'removing 37 pin at X'!$B$9:$F$45,4,FALSE)),""))</f>
        <v/>
      </c>
      <c r="H11" s="14" t="str">
        <f>IF($B11="NC","",_xlfn.IFNA(IF(VLOOKUP($B11,'removing 37 pin at X'!$B$9:$F$45,5,FALSE)=0,"",VLOOKUP($B11,'removing 37 pin at X'!$B$9:$F$45,5,FALSE)),""))</f>
        <v/>
      </c>
      <c r="I11" s="34" t="str">
        <f t="shared" si="0"/>
        <v/>
      </c>
      <c r="J11" s="14"/>
    </row>
    <row r="12" spans="2:12" x14ac:dyDescent="0.2">
      <c r="B12" s="12" t="s">
        <v>44</v>
      </c>
      <c r="C12" s="2" t="s">
        <v>65</v>
      </c>
      <c r="D12" s="14" t="str">
        <f>IF(B12="NC","",_xlfn.IFNA(VLOOKUP($B12,'removing 37 pin at X'!$B$9:$F$45,2,FALSE),""))</f>
        <v/>
      </c>
      <c r="E12" s="13" t="str">
        <f t="array" ref="E12">IF(D12="","",IF(SUM(IF(EXACT(D13:D$33,D12),1,0))=0,"","DUP"))</f>
        <v/>
      </c>
      <c r="F12" s="14" t="str">
        <f>IF($B12="NC","",_xlfn.IFNA(IF(VLOOKUP($B12,'removing 37 pin at X'!$B$9:$F$45,3,FALSE)=0,"",VLOOKUP($B12,'removing 37 pin at X'!$B$9:$F$45,3,FALSE)),""))</f>
        <v/>
      </c>
      <c r="G12" s="14" t="str">
        <f>IF($B12="NC","",_xlfn.IFNA(IF(VLOOKUP($B12,'removing 37 pin at X'!$B$9:$F$45,4,FALSE)=0,"",VLOOKUP($B12,'removing 37 pin at X'!$B$9:$F$45,4,FALSE)),""))</f>
        <v/>
      </c>
      <c r="H12" s="14" t="str">
        <f>IF($B12="NC","",_xlfn.IFNA(IF(VLOOKUP($B12,'removing 37 pin at X'!$B$9:$F$45,5,FALSE)=0,"",VLOOKUP($B12,'removing 37 pin at X'!$B$9:$F$45,5,FALSE)),""))</f>
        <v/>
      </c>
      <c r="I12" s="34" t="str">
        <f t="shared" si="0"/>
        <v/>
      </c>
      <c r="J12" s="14"/>
    </row>
    <row r="13" spans="2:12" x14ac:dyDescent="0.2">
      <c r="B13" s="7" t="s">
        <v>37</v>
      </c>
      <c r="C13" s="1" t="s">
        <v>66</v>
      </c>
      <c r="D13" s="8" t="str">
        <f>IF(B13="NC","",_xlfn.IFNA(VLOOKUP($B13,'removing 37 pin at X'!$B$9:$F$45,2,FALSE),""))</f>
        <v>37-Z</v>
      </c>
      <c r="E13" s="1" t="str">
        <f t="array" ref="E13">IF(D13="","",IF(SUM(IF(EXACT(D14:D$33,D13),1,0))=0,"","DUP"))</f>
        <v/>
      </c>
      <c r="F13" s="8" t="str">
        <f>IF($B13="NC","",_xlfn.IFNA(IF(VLOOKUP($B13,'removing 37 pin at X'!$B$9:$F$45,3,FALSE)=0,"",VLOOKUP($B13,'removing 37 pin at X'!$B$9:$F$45,3,FALSE)),""))</f>
        <v>BU</v>
      </c>
      <c r="G13" s="8" t="str">
        <f>IF($B13="NC","",_xlfn.IFNA(IF(VLOOKUP($B13,'removing 37 pin at X'!$B$9:$F$45,4,FALSE)=0,"",VLOOKUP($B13,'removing 37 pin at X'!$B$9:$F$45,4,FALSE)),""))</f>
        <v/>
      </c>
      <c r="H13" s="8" t="str">
        <f>IF($B13="NC","",_xlfn.IFNA(IF(VLOOKUP($B13,'removing 37 pin at X'!$B$9:$F$45,5,FALSE)=0,"",VLOOKUP($B13,'removing 37 pin at X'!$B$9:$F$45,5,FALSE)),""))</f>
        <v/>
      </c>
      <c r="I13" s="9" t="str">
        <f t="shared" si="0"/>
        <v>BU</v>
      </c>
      <c r="J13" s="8"/>
    </row>
    <row r="14" spans="2:12" x14ac:dyDescent="0.2">
      <c r="B14" s="7" t="s">
        <v>39</v>
      </c>
      <c r="C14" s="1" t="s">
        <v>67</v>
      </c>
      <c r="D14" s="8" t="str">
        <f>IF(B14="NC","",_xlfn.IFNA(VLOOKUP($B14,'removing 37 pin at X'!$B$9:$F$45,2,FALSE),""))</f>
        <v>37-b</v>
      </c>
      <c r="E14" s="1" t="str">
        <f t="array" ref="E14">IF(D14="","",IF(SUM(IF(EXACT(D15:D$33,D14),1,0))=0,"","DUP"))</f>
        <v/>
      </c>
      <c r="F14" s="8" t="str">
        <f>IF($B14="NC","",_xlfn.IFNA(IF(VLOOKUP($B14,'removing 37 pin at X'!$B$9:$F$45,3,FALSE)=0,"",VLOOKUP($B14,'removing 37 pin at X'!$B$9:$F$45,3,FALSE)),""))</f>
        <v>WH</v>
      </c>
      <c r="G14" s="8" t="str">
        <f>IF($B14="NC","",_xlfn.IFNA(IF(VLOOKUP($B14,'removing 37 pin at X'!$B$9:$F$45,4,FALSE)=0,"",VLOOKUP($B14,'removing 37 pin at X'!$B$9:$F$45,4,FALSE)),""))</f>
        <v>PU</v>
      </c>
      <c r="H14" s="8" t="str">
        <f>IF($B14="NC","",_xlfn.IFNA(IF(VLOOKUP($B14,'removing 37 pin at X'!$B$9:$F$45,5,FALSE)=0,"",VLOOKUP($B14,'removing 37 pin at X'!$B$9:$F$45,5,FALSE)),""))</f>
        <v/>
      </c>
      <c r="I14" s="9" t="str">
        <f t="shared" si="0"/>
        <v>WHPU</v>
      </c>
      <c r="J14" s="8"/>
    </row>
    <row r="15" spans="2:12" x14ac:dyDescent="0.2">
      <c r="B15" s="7" t="s">
        <v>43</v>
      </c>
      <c r="C15" s="1" t="s">
        <v>68</v>
      </c>
      <c r="D15" s="8" t="str">
        <f>IF(B15="NC","",_xlfn.IFNA(VLOOKUP($B15,'removing 37 pin at X'!$B$9:$F$45,2,FALSE),""))</f>
        <v>37-h</v>
      </c>
      <c r="E15" s="1" t="str">
        <f t="array" ref="E15">IF(D15="","",IF(SUM(IF(EXACT(D16:D$33,D15),1,0))=0,"","DUP"))</f>
        <v/>
      </c>
      <c r="F15" s="8" t="str">
        <f>IF($B15="NC","",_xlfn.IFNA(IF(VLOOKUP($B15,'removing 37 pin at X'!$B$9:$F$45,3,FALSE)=0,"",VLOOKUP($B15,'removing 37 pin at X'!$B$9:$F$45,3,FALSE)),""))</f>
        <v>WH</v>
      </c>
      <c r="G15" s="8" t="str">
        <f>IF($B15="NC","",_xlfn.IFNA(IF(VLOOKUP($B15,'removing 37 pin at X'!$B$9:$F$45,4,FALSE)=0,"",VLOOKUP($B15,'removing 37 pin at X'!$B$9:$F$45,4,FALSE)),""))</f>
        <v>BK</v>
      </c>
      <c r="H15" s="8" t="str">
        <f>IF($B15="NC","",_xlfn.IFNA(IF(VLOOKUP($B15,'removing 37 pin at X'!$B$9:$F$45,5,FALSE)=0,"",VLOOKUP($B15,'removing 37 pin at X'!$B$9:$F$45,5,FALSE)),""))</f>
        <v>BU</v>
      </c>
      <c r="I15" s="9" t="str">
        <f t="shared" si="0"/>
        <v>WHBKBU</v>
      </c>
      <c r="J15" s="8"/>
    </row>
    <row r="16" spans="2:12" x14ac:dyDescent="0.2">
      <c r="B16" s="12" t="s">
        <v>44</v>
      </c>
      <c r="C16" s="13" t="s">
        <v>69</v>
      </c>
      <c r="D16" s="14" t="str">
        <f>IF(B16="NC","",_xlfn.IFNA(VLOOKUP($B16,'removing 37 pin at X'!$B$9:$F$45,2,FALSE),""))</f>
        <v/>
      </c>
      <c r="E16" s="13" t="str">
        <f t="array" ref="E16">IF(D16="","",IF(SUM(IF(EXACT(D17:D$33,D16),1,0))=0,"","DUP"))</f>
        <v/>
      </c>
      <c r="F16" s="14" t="str">
        <f>IF($B16="NC","",_xlfn.IFNA(IF(VLOOKUP($B16,'removing 37 pin at X'!$B$9:$F$45,3,FALSE)=0,"",VLOOKUP($B16,'removing 37 pin at X'!$B$9:$F$45,3,FALSE)),""))</f>
        <v/>
      </c>
      <c r="G16" s="14" t="str">
        <f>IF($B16="NC","",_xlfn.IFNA(IF(VLOOKUP($B16,'removing 37 pin at X'!$B$9:$F$45,4,FALSE)=0,"",VLOOKUP($B16,'removing 37 pin at X'!$B$9:$F$45,4,FALSE)),""))</f>
        <v/>
      </c>
      <c r="H16" s="14" t="str">
        <f>IF($B16="NC","",_xlfn.IFNA(IF(VLOOKUP($B16,'removing 37 pin at X'!$B$9:$F$45,5,FALSE)=0,"",VLOOKUP($B16,'removing 37 pin at X'!$B$9:$F$45,5,FALSE)),""))</f>
        <v/>
      </c>
      <c r="I16" s="34" t="str">
        <f t="shared" si="0"/>
        <v/>
      </c>
      <c r="J16" s="14"/>
    </row>
    <row r="17" spans="2:12" x14ac:dyDescent="0.2">
      <c r="B17" s="7" t="s">
        <v>34</v>
      </c>
      <c r="C17" s="1" t="s">
        <v>70</v>
      </c>
      <c r="D17" s="8" t="str">
        <f>IF(B17="NC","",_xlfn.IFNA(VLOOKUP($B17,'removing 37 pin at X'!$B$9:$F$45,2,FALSE),""))</f>
        <v>37-V</v>
      </c>
      <c r="E17" s="1" t="str">
        <f t="array" ref="E17">IF(D17="","",IF(SUM(IF(EXACT(D18:D$33,D17),1,0))=0,"","DUP"))</f>
        <v/>
      </c>
      <c r="F17" s="8" t="str">
        <f>IF($B17="NC","",_xlfn.IFNA(IF(VLOOKUP($B17,'removing 37 pin at X'!$B$9:$F$45,3,FALSE)=0,"",VLOOKUP($B17,'removing 37 pin at X'!$B$9:$F$45,3,FALSE)),""))</f>
        <v>OR</v>
      </c>
      <c r="G17" s="8" t="str">
        <f>IF($B17="NC","",_xlfn.IFNA(IF(VLOOKUP($B17,'removing 37 pin at X'!$B$9:$F$45,4,FALSE)=0,"",VLOOKUP($B17,'removing 37 pin at X'!$B$9:$F$45,4,FALSE)),""))</f>
        <v/>
      </c>
      <c r="H17" s="8" t="str">
        <f>IF($B17="NC","",_xlfn.IFNA(IF(VLOOKUP($B17,'removing 37 pin at X'!$B$9:$F$45,5,FALSE)=0,"",VLOOKUP($B17,'removing 37 pin at X'!$B$9:$F$45,5,FALSE)),""))</f>
        <v/>
      </c>
      <c r="I17" s="9" t="str">
        <f t="shared" si="0"/>
        <v>OR</v>
      </c>
      <c r="J17" s="8"/>
    </row>
    <row r="18" spans="2:12" x14ac:dyDescent="0.2">
      <c r="B18" s="7" t="s">
        <v>33</v>
      </c>
      <c r="C18" s="2" t="s">
        <v>71</v>
      </c>
      <c r="D18" s="8" t="str">
        <f>IF(B18="NC","",_xlfn.IFNA(VLOOKUP($B18,'removing 37 pin at X'!$B$9:$F$45,2,FALSE),""))</f>
        <v>37-U</v>
      </c>
      <c r="E18" s="1" t="str">
        <f t="array" ref="E18">IF(D18="","",IF(SUM(IF(EXACT(D19:D$33,D18),1,0))=0,"","DUP"))</f>
        <v/>
      </c>
      <c r="F18" s="8" t="str">
        <f>IF($B18="NC","",_xlfn.IFNA(IF(VLOOKUP($B18,'removing 37 pin at X'!$B$9:$F$45,3,FALSE)=0,"",VLOOKUP($B18,'removing 37 pin at X'!$B$9:$F$45,3,FALSE)),""))</f>
        <v>RD</v>
      </c>
      <c r="G18" s="8" t="str">
        <f>IF($B18="NC","",_xlfn.IFNA(IF(VLOOKUP($B18,'removing 37 pin at X'!$B$9:$F$45,4,FALSE)=0,"",VLOOKUP($B18,'removing 37 pin at X'!$B$9:$F$45,4,FALSE)),""))</f>
        <v/>
      </c>
      <c r="H18" s="8" t="str">
        <f>IF($B18="NC","",_xlfn.IFNA(IF(VLOOKUP($B18,'removing 37 pin at X'!$B$9:$F$45,5,FALSE)=0,"",VLOOKUP($B18,'removing 37 pin at X'!$B$9:$F$45,5,FALSE)),""))</f>
        <v/>
      </c>
      <c r="I18" s="9" t="str">
        <f t="shared" si="0"/>
        <v>RD</v>
      </c>
      <c r="J18" s="8"/>
    </row>
    <row r="19" spans="2:12" x14ac:dyDescent="0.2">
      <c r="B19" s="7" t="s">
        <v>35</v>
      </c>
      <c r="C19" s="2" t="s">
        <v>72</v>
      </c>
      <c r="D19" s="8" t="str">
        <f>IF(B19="NC","",_xlfn.IFNA(VLOOKUP($B19,'removing 37 pin at X'!$B$9:$F$45,2,FALSE),""))</f>
        <v>37-W</v>
      </c>
      <c r="E19" s="1" t="str">
        <f t="array" ref="E19">IF(D19="","",IF(SUM(IF(EXACT(D20:D$33,D19),1,0))=0,"","DUP"))</f>
        <v/>
      </c>
      <c r="F19" s="8" t="str">
        <f>IF($B19="NC","",_xlfn.IFNA(IF(VLOOKUP($B19,'removing 37 pin at X'!$B$9:$F$45,3,FALSE)=0,"",VLOOKUP($B19,'removing 37 pin at X'!$B$9:$F$45,3,FALSE)),""))</f>
        <v>YE</v>
      </c>
      <c r="G19" s="8" t="str">
        <f>IF($B19="NC","",_xlfn.IFNA(IF(VLOOKUP($B19,'removing 37 pin at X'!$B$9:$F$45,4,FALSE)=0,"",VLOOKUP($B19,'removing 37 pin at X'!$B$9:$F$45,4,FALSE)),""))</f>
        <v/>
      </c>
      <c r="H19" s="8" t="str">
        <f>IF($B19="NC","",_xlfn.IFNA(IF(VLOOKUP($B19,'removing 37 pin at X'!$B$9:$F$45,5,FALSE)=0,"",VLOOKUP($B19,'removing 37 pin at X'!$B$9:$F$45,5,FALSE)),""))</f>
        <v/>
      </c>
      <c r="I19" s="9" t="str">
        <f t="shared" si="0"/>
        <v>YE</v>
      </c>
      <c r="J19" s="8"/>
    </row>
    <row r="20" spans="2:12" x14ac:dyDescent="0.2">
      <c r="B20" s="12" t="s">
        <v>44</v>
      </c>
      <c r="C20" s="2" t="s">
        <v>73</v>
      </c>
      <c r="D20" s="14" t="str">
        <f>IF(B20="NC","",_xlfn.IFNA(VLOOKUP($B20,'removing 37 pin at X'!$B$9:$F$45,2,FALSE),""))</f>
        <v/>
      </c>
      <c r="E20" s="13" t="str">
        <f t="array" ref="E20">IF(D20="","",IF(SUM(IF(EXACT(D21:D$33,D20),1,0))=0,"","DUP"))</f>
        <v/>
      </c>
      <c r="F20" s="14" t="str">
        <f>IF($B20="NC","",_xlfn.IFNA(IF(VLOOKUP($B20,'removing 37 pin at X'!$B$9:$F$45,3,FALSE)=0,"",VLOOKUP($B20,'removing 37 pin at X'!$B$9:$F$45,3,FALSE)),""))</f>
        <v/>
      </c>
      <c r="G20" s="14" t="str">
        <f>IF($B20="NC","",_xlfn.IFNA(IF(VLOOKUP($B20,'removing 37 pin at X'!$B$9:$F$45,4,FALSE)=0,"",VLOOKUP($B20,'removing 37 pin at X'!$B$9:$F$45,4,FALSE)),""))</f>
        <v/>
      </c>
      <c r="H20" s="14" t="str">
        <f>IF($B20="NC","",_xlfn.IFNA(IF(VLOOKUP($B20,'removing 37 pin at X'!$B$9:$F$45,5,FALSE)=0,"",VLOOKUP($B20,'removing 37 pin at X'!$B$9:$F$45,5,FALSE)),""))</f>
        <v/>
      </c>
      <c r="I20" s="34" t="str">
        <f t="shared" si="0"/>
        <v/>
      </c>
      <c r="J20" s="14"/>
    </row>
    <row r="21" spans="2:12" x14ac:dyDescent="0.2">
      <c r="B21" s="12" t="s">
        <v>44</v>
      </c>
      <c r="C21" s="2" t="s">
        <v>74</v>
      </c>
      <c r="D21" s="14" t="str">
        <f>IF(B21="NC","",_xlfn.IFNA(VLOOKUP($B21,'removing 37 pin at X'!$B$9:$F$45,2,FALSE),""))</f>
        <v/>
      </c>
      <c r="E21" s="13" t="str">
        <f t="array" ref="E21">IF(D21="","",IF(SUM(IF(EXACT(D22:D$33,D21),1,0))=0,"","DUP"))</f>
        <v/>
      </c>
      <c r="F21" s="14" t="str">
        <f>IF($B21="NC","",_xlfn.IFNA(IF(VLOOKUP($B21,'removing 37 pin at X'!$B$9:$F$45,3,FALSE)=0,"",VLOOKUP($B21,'removing 37 pin at X'!$B$9:$F$45,3,FALSE)),""))</f>
        <v/>
      </c>
      <c r="G21" s="14" t="str">
        <f>IF($B21="NC","",_xlfn.IFNA(IF(VLOOKUP($B21,'removing 37 pin at X'!$B$9:$F$45,4,FALSE)=0,"",VLOOKUP($B21,'removing 37 pin at X'!$B$9:$F$45,4,FALSE)),""))</f>
        <v/>
      </c>
      <c r="H21" s="14" t="str">
        <f>IF($B21="NC","",_xlfn.IFNA(IF(VLOOKUP($B21,'removing 37 pin at X'!$B$9:$F$45,5,FALSE)=0,"",VLOOKUP($B21,'removing 37 pin at X'!$B$9:$F$45,5,FALSE)),""))</f>
        <v/>
      </c>
      <c r="I21" s="34" t="str">
        <f t="shared" si="0"/>
        <v/>
      </c>
      <c r="J21" s="14"/>
    </row>
    <row r="22" spans="2:12" x14ac:dyDescent="0.2">
      <c r="B22" s="12" t="s">
        <v>44</v>
      </c>
      <c r="C22" s="2" t="s">
        <v>75</v>
      </c>
      <c r="D22" s="14" t="str">
        <f>IF(B22="NC","",_xlfn.IFNA(VLOOKUP($B22,'removing 37 pin at X'!$B$9:$F$45,2,FALSE),""))</f>
        <v/>
      </c>
      <c r="E22" s="13" t="str">
        <f t="array" ref="E22">IF(D22="","",IF(SUM(IF(EXACT(D23:D$33,D22),1,0))=0,"","DUP"))</f>
        <v/>
      </c>
      <c r="F22" s="14" t="str">
        <f>IF($B22="NC","",_xlfn.IFNA(IF(VLOOKUP($B22,'removing 37 pin at X'!$B$9:$F$45,3,FALSE)=0,"",VLOOKUP($B22,'removing 37 pin at X'!$B$9:$F$45,3,FALSE)),""))</f>
        <v/>
      </c>
      <c r="G22" s="14" t="str">
        <f>IF($B22="NC","",_xlfn.IFNA(IF(VLOOKUP($B22,'removing 37 pin at X'!$B$9:$F$45,4,FALSE)=0,"",VLOOKUP($B22,'removing 37 pin at X'!$B$9:$F$45,4,FALSE)),""))</f>
        <v/>
      </c>
      <c r="H22" s="14" t="str">
        <f>IF($B22="NC","",_xlfn.IFNA(IF(VLOOKUP($B22,'removing 37 pin at X'!$B$9:$F$45,5,FALSE)=0,"",VLOOKUP($B22,'removing 37 pin at X'!$B$9:$F$45,5,FALSE)),""))</f>
        <v/>
      </c>
      <c r="I22" s="34" t="str">
        <f t="shared" si="0"/>
        <v/>
      </c>
      <c r="J22" s="14"/>
    </row>
    <row r="23" spans="2:12" x14ac:dyDescent="0.2">
      <c r="B23" s="7" t="s">
        <v>32</v>
      </c>
      <c r="C23" s="2" t="s">
        <v>77</v>
      </c>
      <c r="D23" s="8" t="str">
        <f>IF(B23="NC","",_xlfn.IFNA(VLOOKUP($B23,'removing 37 pin at X'!$B$9:$F$45,2,FALSE),""))</f>
        <v>37-T</v>
      </c>
      <c r="E23" s="1" t="str">
        <f t="array" ref="E23">IF(D23="","",IF(SUM(IF(EXACT(D24:D$33,D23),1,0))=0,"","DUP"))</f>
        <v/>
      </c>
      <c r="F23" s="8" t="str">
        <f>IF($B23="NC","",_xlfn.IFNA(IF(VLOOKUP($B23,'removing 37 pin at X'!$B$9:$F$45,3,FALSE)=0,"",VLOOKUP($B23,'removing 37 pin at X'!$B$9:$F$45,3,FALSE)),""))</f>
        <v>BN</v>
      </c>
      <c r="G23" s="8" t="str">
        <f>IF($B23="NC","",_xlfn.IFNA(IF(VLOOKUP($B23,'removing 37 pin at X'!$B$9:$F$45,4,FALSE)=0,"",VLOOKUP($B23,'removing 37 pin at X'!$B$9:$F$45,4,FALSE)),""))</f>
        <v/>
      </c>
      <c r="H23" s="8" t="str">
        <f>IF($B23="NC","",_xlfn.IFNA(IF(VLOOKUP($B23,'removing 37 pin at X'!$B$9:$F$45,5,FALSE)=0,"",VLOOKUP($B23,'removing 37 pin at X'!$B$9:$F$45,5,FALSE)),""))</f>
        <v/>
      </c>
      <c r="I23" s="9" t="str">
        <f t="shared" si="0"/>
        <v>BN</v>
      </c>
      <c r="J23" s="8"/>
    </row>
    <row r="24" spans="2:12" x14ac:dyDescent="0.2">
      <c r="B24" s="7" t="s">
        <v>31</v>
      </c>
      <c r="C24" s="1" t="s">
        <v>78</v>
      </c>
      <c r="D24" s="8" t="str">
        <f>IF(B24="NC","",_xlfn.IFNA(VLOOKUP($B24,'removing 37 pin at X'!$B$9:$F$45,2,FALSE),""))</f>
        <v>37-S</v>
      </c>
      <c r="E24" s="1" t="str">
        <f t="array" ref="E24">IF(D24="","",IF(SUM(IF(EXACT(D25:D$33,D24),1,0))=0,"","DUP"))</f>
        <v/>
      </c>
      <c r="F24" s="8" t="str">
        <f>IF($B24="NC","",_xlfn.IFNA(IF(VLOOKUP($B24,'removing 37 pin at X'!$B$9:$F$45,3,FALSE)=0,"",VLOOKUP($B24,'removing 37 pin at X'!$B$9:$F$45,3,FALSE)),""))</f>
        <v>BK</v>
      </c>
      <c r="G24" s="8" t="str">
        <f>IF($B24="NC","",_xlfn.IFNA(IF(VLOOKUP($B24,'removing 37 pin at X'!$B$9:$F$45,4,FALSE)=0,"",VLOOKUP($B24,'removing 37 pin at X'!$B$9:$F$45,4,FALSE)),""))</f>
        <v/>
      </c>
      <c r="H24" s="8" t="str">
        <f>IF($B24="NC","",_xlfn.IFNA(IF(VLOOKUP($B24,'removing 37 pin at X'!$B$9:$F$45,5,FALSE)=0,"",VLOOKUP($B24,'removing 37 pin at X'!$B$9:$F$45,5,FALSE)),""))</f>
        <v/>
      </c>
      <c r="I24" s="9" t="str">
        <f t="shared" si="0"/>
        <v>BK</v>
      </c>
      <c r="J24" s="8"/>
    </row>
    <row r="25" spans="2:12" x14ac:dyDescent="0.2">
      <c r="B25" s="7" t="s">
        <v>48</v>
      </c>
      <c r="C25" s="1" t="s">
        <v>79</v>
      </c>
      <c r="D25" s="8" t="str">
        <f>IF(B25="NC","",_xlfn.IFNA(VLOOKUP($B25,'removing 37 pin at X'!$B$9:$F$45,2,FALSE),""))</f>
        <v>37-s</v>
      </c>
      <c r="E25" s="1" t="str">
        <f t="array" ref="E25">IF(D25="","",IF(SUM(IF(EXACT(D26:D$33,D25),1,0))=0,"","DUP"))</f>
        <v/>
      </c>
      <c r="F25" s="8" t="str">
        <f>IF($B25="NC","",_xlfn.IFNA(IF(VLOOKUP($B25,'removing 37 pin at X'!$B$9:$F$45,3,FALSE)=0,"",VLOOKUP($B25,'removing 37 pin at X'!$B$9:$F$45,3,FALSE)),""))</f>
        <v>WH</v>
      </c>
      <c r="G25" s="8" t="str">
        <f>IF($B25="NC","",_xlfn.IFNA(IF(VLOOKUP($B25,'removing 37 pin at X'!$B$9:$F$45,4,FALSE)=0,"",VLOOKUP($B25,'removing 37 pin at X'!$B$9:$F$45,4,FALSE)),""))</f>
        <v>BK</v>
      </c>
      <c r="H25" s="8" t="str">
        <f>IF($B25="NC","",_xlfn.IFNA(IF(VLOOKUP($B25,'removing 37 pin at X'!$B$9:$F$45,5,FALSE)=0,"",VLOOKUP($B25,'removing 37 pin at X'!$B$9:$F$45,5,FALSE)),""))</f>
        <v>BN</v>
      </c>
      <c r="I25" s="9" t="str">
        <f t="shared" si="0"/>
        <v>WHBKBN</v>
      </c>
      <c r="J25" s="8"/>
    </row>
    <row r="26" spans="2:12" x14ac:dyDescent="0.2">
      <c r="B26" s="7" t="s">
        <v>54</v>
      </c>
      <c r="C26" s="1" t="s">
        <v>80</v>
      </c>
      <c r="D26" s="8" t="str">
        <f>IF(B26="NC","",_xlfn.IFNA(VLOOKUP($B26,'removing 37 pin at X'!$B$9:$F$45,2,FALSE),""))</f>
        <v>37-J</v>
      </c>
      <c r="E26" s="1" t="str">
        <f t="array" ref="E26">IF(D26="","",IF(SUM(IF(EXACT(D27:D$33,D26),1,0))=0,"","DUP"))</f>
        <v/>
      </c>
      <c r="F26" s="8" t="str">
        <f>IF($B26="NC","",_xlfn.IFNA(IF(VLOOKUP($B26,'removing 37 pin at X'!$B$9:$F$45,3,FALSE)=0,"",VLOOKUP($B26,'removing 37 pin at X'!$B$9:$F$45,3,FALSE)),""))</f>
        <v>WH</v>
      </c>
      <c r="G26" s="8" t="str">
        <f>IF($B26="NC","",_xlfn.IFNA(IF(VLOOKUP($B26,'removing 37 pin at X'!$B$9:$F$45,4,FALSE)=0,"",VLOOKUP($B26,'removing 37 pin at X'!$B$9:$F$45,4,FALSE)),""))</f>
        <v>RD</v>
      </c>
      <c r="H26" s="8" t="str">
        <f>IF($B26="NC","",_xlfn.IFNA(IF(VLOOKUP($B26,'removing 37 pin at X'!$B$9:$F$45,5,FALSE)=0,"",VLOOKUP($B26,'removing 37 pin at X'!$B$9:$F$45,5,FALSE)),""))</f>
        <v>YE</v>
      </c>
      <c r="I26" s="9" t="str">
        <f t="shared" si="0"/>
        <v>WHRDYE</v>
      </c>
      <c r="J26" s="8"/>
      <c r="L26" t="s">
        <v>181</v>
      </c>
    </row>
    <row r="27" spans="2:12" x14ac:dyDescent="0.2">
      <c r="B27" s="7" t="s">
        <v>55</v>
      </c>
      <c r="C27" s="1" t="s">
        <v>81</v>
      </c>
      <c r="D27" s="8" t="str">
        <f>IF(B27="NC","",_xlfn.IFNA(VLOOKUP($B27,'removing 37 pin at X'!$B$9:$F$45,2,FALSE),""))</f>
        <v>37-N</v>
      </c>
      <c r="E27" s="1" t="str">
        <f t="array" ref="E27">IF(D27="","",IF(SUM(IF(EXACT(D28:D$33,D27),1,0))=0,"","DUP"))</f>
        <v/>
      </c>
      <c r="F27" s="8" t="str">
        <f>IF($B27="NC","",_xlfn.IFNA(IF(VLOOKUP($B27,'removing 37 pin at X'!$B$9:$F$45,3,FALSE)=0,"",VLOOKUP($B27,'removing 37 pin at X'!$B$9:$F$45,3,FALSE)),""))</f>
        <v>WH</v>
      </c>
      <c r="G27" s="8" t="str">
        <f>IF($B27="NC","",_xlfn.IFNA(IF(VLOOKUP($B27,'removing 37 pin at X'!$B$9:$F$45,4,FALSE)=0,"",VLOOKUP($B27,'removing 37 pin at X'!$B$9:$F$45,4,FALSE)),""))</f>
        <v>BK</v>
      </c>
      <c r="H27" s="8" t="str">
        <f>IF($B27="NC","",_xlfn.IFNA(IF(VLOOKUP($B27,'removing 37 pin at X'!$B$9:$F$45,5,FALSE)=0,"",VLOOKUP($B27,'removing 37 pin at X'!$B$9:$F$45,5,FALSE)),""))</f>
        <v/>
      </c>
      <c r="I27" s="9" t="str">
        <f t="shared" si="0"/>
        <v>WHBK</v>
      </c>
      <c r="J27" s="8"/>
    </row>
    <row r="28" spans="2:12" x14ac:dyDescent="0.2">
      <c r="B28" s="7" t="s">
        <v>46</v>
      </c>
      <c r="C28" s="1" t="s">
        <v>82</v>
      </c>
      <c r="D28" s="8" t="str">
        <f>IF(B28="NC","",_xlfn.IFNA(VLOOKUP($B28,'removing 37 pin at X'!$B$9:$F$45,2,FALSE),""))</f>
        <v>37-p</v>
      </c>
      <c r="E28" s="1" t="str">
        <f t="array" ref="E28">IF(D28="","",IF(SUM(IF(EXACT(D29:D$33,D28),1,0))=0,"","DUP"))</f>
        <v/>
      </c>
      <c r="F28" s="8" t="str">
        <f>IF($B28="NC","",_xlfn.IFNA(IF(VLOOKUP($B28,'removing 37 pin at X'!$B$9:$F$45,3,FALSE)=0,"",VLOOKUP($B28,'removing 37 pin at X'!$B$9:$F$45,3,FALSE)),""))</f>
        <v>WH</v>
      </c>
      <c r="G28" s="8" t="str">
        <f>IF($B28="NC","",_xlfn.IFNA(IF(VLOOKUP($B28,'removing 37 pin at X'!$B$9:$F$45,4,FALSE)=0,"",VLOOKUP($B28,'removing 37 pin at X'!$B$9:$F$45,4,FALSE)),""))</f>
        <v>BK</v>
      </c>
      <c r="H28" s="8" t="str">
        <f>IF($B28="NC","",_xlfn.IFNA(IF(VLOOKUP($B28,'removing 37 pin at X'!$B$9:$F$45,5,FALSE)=0,"",VLOOKUP($B28,'removing 37 pin at X'!$B$9:$F$45,5,FALSE)),""))</f>
        <v>GN</v>
      </c>
      <c r="I28" s="9" t="str">
        <f t="shared" si="0"/>
        <v>WHBKGN</v>
      </c>
      <c r="J28" s="8"/>
    </row>
    <row r="29" spans="2:12" x14ac:dyDescent="0.2">
      <c r="B29" s="7" t="s">
        <v>36</v>
      </c>
      <c r="C29" s="2" t="s">
        <v>76</v>
      </c>
      <c r="D29" s="8" t="str">
        <f>IF(B29="NC","",_xlfn.IFNA(VLOOKUP($B29,'removing 37 pin at X'!$B$9:$F$45,2,FALSE),""))</f>
        <v>37-X</v>
      </c>
      <c r="E29" s="1" t="str">
        <f t="array" ref="E29">IF(D29="","",IF(SUM(IF(EXACT(D30:D$33,D29),1,0))=0,"","DUP"))</f>
        <v/>
      </c>
      <c r="F29" s="8" t="str">
        <f>IF($B29="NC","",_xlfn.IFNA(IF(VLOOKUP($B29,'removing 37 pin at X'!$B$9:$F$45,3,FALSE)=0,"",VLOOKUP($B29,'removing 37 pin at X'!$B$9:$F$45,3,FALSE)),""))</f>
        <v>GN</v>
      </c>
      <c r="G29" s="8" t="str">
        <f>IF($B29="NC","",_xlfn.IFNA(IF(VLOOKUP($B29,'removing 37 pin at X'!$B$9:$F$45,4,FALSE)=0,"",VLOOKUP($B29,'removing 37 pin at X'!$B$9:$F$45,4,FALSE)),""))</f>
        <v/>
      </c>
      <c r="H29" s="8" t="str">
        <f>IF($B29="NC","",_xlfn.IFNA(IF(VLOOKUP($B29,'removing 37 pin at X'!$B$9:$F$45,5,FALSE)=0,"",VLOOKUP($B29,'removing 37 pin at X'!$B$9:$F$45,5,FALSE)),""))</f>
        <v/>
      </c>
      <c r="I29" s="9" t="str">
        <f t="shared" si="0"/>
        <v>GN</v>
      </c>
      <c r="J29" s="8"/>
    </row>
    <row r="30" spans="2:12" x14ac:dyDescent="0.2">
      <c r="B30" s="12" t="s">
        <v>44</v>
      </c>
      <c r="C30" s="2" t="s">
        <v>83</v>
      </c>
      <c r="D30" s="14" t="str">
        <f>IF(B30="NC","",_xlfn.IFNA(VLOOKUP($B30,'removing 37 pin at X'!$B$9:$F$45,2,FALSE),""))</f>
        <v/>
      </c>
      <c r="E30" s="13" t="str">
        <f t="array" ref="E30">IF(D30="","",IF(SUM(IF(EXACT(D31:D$33,D30),1,0))=0,"","DUP"))</f>
        <v/>
      </c>
      <c r="F30" s="14" t="str">
        <f>IF($B30="NC","",_xlfn.IFNA(IF(VLOOKUP($B30,'removing 37 pin at X'!$B$9:$F$45,3,FALSE)=0,"",VLOOKUP($B30,'removing 37 pin at X'!$B$9:$F$45,3,FALSE)),""))</f>
        <v/>
      </c>
      <c r="G30" s="14" t="str">
        <f>IF($B30="NC","",_xlfn.IFNA(IF(VLOOKUP($B30,'removing 37 pin at X'!$B$9:$F$45,4,FALSE)=0,"",VLOOKUP($B30,'removing 37 pin at X'!$B$9:$F$45,4,FALSE)),""))</f>
        <v/>
      </c>
      <c r="H30" s="14" t="str">
        <f>IF($B30="NC","",_xlfn.IFNA(IF(VLOOKUP($B30,'removing 37 pin at X'!$B$9:$F$45,5,FALSE)=0,"",VLOOKUP($B30,'removing 37 pin at X'!$B$9:$F$45,5,FALSE)),""))</f>
        <v/>
      </c>
      <c r="I30" s="34" t="str">
        <f t="shared" si="0"/>
        <v/>
      </c>
      <c r="J30" s="14"/>
    </row>
    <row r="31" spans="2:12" x14ac:dyDescent="0.2">
      <c r="B31" s="7" t="s">
        <v>56</v>
      </c>
      <c r="C31" s="2" t="s">
        <v>84</v>
      </c>
      <c r="D31" s="8" t="str">
        <f>IF(B31="NC","",_xlfn.IFNA(VLOOKUP($B31,'removing 37 pin at X'!$B$9:$F$45,2,FALSE),""))</f>
        <v>37-M</v>
      </c>
      <c r="E31" s="1" t="str">
        <f t="array" ref="E31">IF(D31="","",IF(SUM(IF(EXACT(D32:D$33,D31),1,0))=0,"","DUP"))</f>
        <v/>
      </c>
      <c r="F31" s="8" t="str">
        <f>IF($B31="NC","",_xlfn.IFNA(IF(VLOOKUP($B31,'removing 37 pin at X'!$B$9:$F$45,3,FALSE)=0,"",VLOOKUP($B31,'removing 37 pin at X'!$B$9:$F$45,3,FALSE)),""))</f>
        <v>WH</v>
      </c>
      <c r="G31" s="8" t="str">
        <f>IF($B31="NC","",_xlfn.IFNA(IF(VLOOKUP($B31,'removing 37 pin at X'!$B$9:$F$45,4,FALSE)=0,"",VLOOKUP($B31,'removing 37 pin at X'!$B$9:$F$45,4,FALSE)),""))</f>
        <v/>
      </c>
      <c r="H31" s="8" t="str">
        <f>IF($B31="NC","",_xlfn.IFNA(IF(VLOOKUP($B31,'removing 37 pin at X'!$B$9:$F$45,5,FALSE)=0,"",VLOOKUP($B31,'removing 37 pin at X'!$B$9:$F$45,5,FALSE)),""))</f>
        <v/>
      </c>
      <c r="I31" s="9" t="str">
        <f t="shared" si="0"/>
        <v>WH</v>
      </c>
      <c r="J31" s="8"/>
    </row>
    <row r="32" spans="2:12" x14ac:dyDescent="0.2">
      <c r="B32" s="7" t="s">
        <v>28</v>
      </c>
      <c r="C32" s="2" t="s">
        <v>85</v>
      </c>
      <c r="D32" s="8" t="str">
        <f>IF(B32="NC","",_xlfn.IFNA(VLOOKUP($B32,'removing 37 pin at X'!$B$9:$F$45,2,FALSE),""))</f>
        <v>37-L</v>
      </c>
      <c r="E32" s="1" t="str">
        <f t="array" ref="E32">IF(D32="","",IF(SUM(IF(EXACT(D33:D$33,D32),1,0))=0,"","DUP"))</f>
        <v/>
      </c>
      <c r="F32" s="8" t="str">
        <f>IF($B32="NC","",_xlfn.IFNA(IF(VLOOKUP($B32,'removing 37 pin at X'!$B$9:$F$45,3,FALSE)=0,"",VLOOKUP($B32,'removing 37 pin at X'!$B$9:$F$45,3,FALSE)),""))</f>
        <v>GY</v>
      </c>
      <c r="G32" s="8" t="str">
        <f>IF($B32="NC","",_xlfn.IFNA(IF(VLOOKUP($B32,'removing 37 pin at X'!$B$9:$F$45,4,FALSE)=0,"",VLOOKUP($B32,'removing 37 pin at X'!$B$9:$F$45,4,FALSE)),""))</f>
        <v/>
      </c>
      <c r="H32" s="8" t="str">
        <f>IF($B32="NC","",_xlfn.IFNA(IF(VLOOKUP($B32,'removing 37 pin at X'!$B$9:$F$45,5,FALSE)=0,"",VLOOKUP($B32,'removing 37 pin at X'!$B$9:$F$45,5,FALSE)),""))</f>
        <v/>
      </c>
      <c r="I32" s="9" t="str">
        <f t="shared" si="0"/>
        <v>GY</v>
      </c>
      <c r="J32" s="8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showRuler="0" workbookViewId="0">
      <selection activeCell="H3" sqref="H3"/>
    </sheetView>
  </sheetViews>
  <sheetFormatPr baseColWidth="10" defaultRowHeight="16" x14ac:dyDescent="0.2"/>
  <cols>
    <col min="1" max="1" width="3.83203125" customWidth="1"/>
    <col min="2" max="2" width="22.83203125" customWidth="1"/>
    <col min="10" max="10" width="10.83203125" style="1"/>
  </cols>
  <sheetData>
    <row r="2" spans="2:11" x14ac:dyDescent="0.2">
      <c r="B2" t="s">
        <v>59</v>
      </c>
    </row>
    <row r="3" spans="2:11" x14ac:dyDescent="0.2">
      <c r="B3" t="s">
        <v>27</v>
      </c>
    </row>
    <row r="4" spans="2:11" x14ac:dyDescent="0.2">
      <c r="B4" t="s">
        <v>49</v>
      </c>
    </row>
    <row r="5" spans="2:11" x14ac:dyDescent="0.2">
      <c r="B5" t="s">
        <v>60</v>
      </c>
    </row>
    <row r="7" spans="2:11" x14ac:dyDescent="0.2">
      <c r="B7" s="22" t="s">
        <v>162</v>
      </c>
      <c r="C7" s="22" t="s">
        <v>163</v>
      </c>
      <c r="D7" s="22" t="s">
        <v>0</v>
      </c>
      <c r="E7" s="22" t="s">
        <v>2</v>
      </c>
      <c r="F7" s="22" t="s">
        <v>4</v>
      </c>
      <c r="G7" s="25"/>
      <c r="H7" s="22" t="s">
        <v>17</v>
      </c>
      <c r="I7" s="25"/>
      <c r="J7" s="22" t="s">
        <v>184</v>
      </c>
      <c r="K7" s="26" t="s">
        <v>18</v>
      </c>
    </row>
    <row r="8" spans="2:11" ht="17" thickBot="1" x14ac:dyDescent="0.25">
      <c r="B8" s="18"/>
      <c r="C8" s="18" t="s">
        <v>6</v>
      </c>
      <c r="D8" s="18" t="s">
        <v>1</v>
      </c>
      <c r="E8" s="18" t="s">
        <v>3</v>
      </c>
      <c r="F8" s="18" t="s">
        <v>3</v>
      </c>
      <c r="G8" s="19"/>
      <c r="H8" s="19"/>
      <c r="I8" s="19"/>
      <c r="J8" s="18" t="s">
        <v>164</v>
      </c>
      <c r="K8" s="27">
        <v>24</v>
      </c>
    </row>
    <row r="9" spans="2:11" x14ac:dyDescent="0.2">
      <c r="B9" s="7" t="s">
        <v>19</v>
      </c>
      <c r="C9" s="2" t="s">
        <v>125</v>
      </c>
      <c r="D9" s="3"/>
      <c r="E9" s="3"/>
      <c r="F9" s="3"/>
      <c r="H9" t="str">
        <f>CONCATENATE(D9,E9,F9)</f>
        <v/>
      </c>
      <c r="J9" s="28" t="str">
        <f>IF(B9="NC","",_xlfn.IFNA(VLOOKUP(B9,'24 pin new cable'!B$9:C$32,2,FALSE),""))</f>
        <v/>
      </c>
      <c r="K9" s="11" t="str">
        <f t="array" ref="K9">IF(J9="","",IF(SUM(IF(EXACT(J10:J$48,J9),1,0))=0,"","DUP"))</f>
        <v/>
      </c>
    </row>
    <row r="10" spans="2:11" x14ac:dyDescent="0.2">
      <c r="B10" s="7" t="s">
        <v>20</v>
      </c>
      <c r="C10" s="2" t="s">
        <v>126</v>
      </c>
      <c r="D10" s="3"/>
      <c r="E10" s="3"/>
      <c r="F10" s="3"/>
      <c r="H10" t="str">
        <f>CONCATENATE(D10,E10,F10)</f>
        <v/>
      </c>
      <c r="J10" s="28" t="str">
        <f>IF(B10="NC","",_xlfn.IFNA(VLOOKUP(B10,'24 pin new cable'!B$9:C$32,2,FALSE),""))</f>
        <v/>
      </c>
      <c r="K10" s="11" t="str">
        <f t="array" ref="K10">IF(J10="","",IF(SUM(IF(EXACT(J11:J$48,J10),1,0))=0,"","DUP"))</f>
        <v/>
      </c>
    </row>
    <row r="11" spans="2:11" x14ac:dyDescent="0.2">
      <c r="B11" s="7" t="s">
        <v>21</v>
      </c>
      <c r="C11" s="2" t="s">
        <v>127</v>
      </c>
      <c r="D11" s="3"/>
      <c r="E11" s="3"/>
      <c r="F11" s="3"/>
      <c r="H11" t="str">
        <f>CONCATENATE(D11,E11,F11)</f>
        <v/>
      </c>
      <c r="J11" s="28" t="str">
        <f>IF(B11="NC","",_xlfn.IFNA(VLOOKUP(B11,'24 pin new cable'!B$9:C$32,2,FALSE),""))</f>
        <v/>
      </c>
      <c r="K11" s="11" t="str">
        <f t="array" ref="K11">IF(J11="","",IF(SUM(IF(EXACT(J12:J$48,J11),1,0))=0,"","DUP"))</f>
        <v/>
      </c>
    </row>
    <row r="12" spans="2:11" x14ac:dyDescent="0.2">
      <c r="B12" s="7" t="s">
        <v>22</v>
      </c>
      <c r="C12" s="2" t="s">
        <v>128</v>
      </c>
      <c r="D12" s="3"/>
      <c r="E12" s="3"/>
      <c r="F12" s="3"/>
      <c r="H12" t="str">
        <f>CONCATENATE(D12,E12,F12)</f>
        <v/>
      </c>
      <c r="J12" s="28" t="str">
        <f>IF(B12="NC","",_xlfn.IFNA(VLOOKUP(B12,'24 pin new cable'!B$9:C$32,2,FALSE),""))</f>
        <v/>
      </c>
      <c r="K12" s="11" t="str">
        <f t="array" ref="K12">IF(J12="","",IF(SUM(IF(EXACT(J13:J$48,J12),1,0))=0,"","DUP"))</f>
        <v/>
      </c>
    </row>
    <row r="13" spans="2:11" x14ac:dyDescent="0.2">
      <c r="B13" s="7" t="s">
        <v>23</v>
      </c>
      <c r="C13" s="1" t="s">
        <v>129</v>
      </c>
      <c r="D13" s="3"/>
      <c r="E13" s="3"/>
      <c r="F13" s="3"/>
      <c r="H13" t="str">
        <f>CONCATENATE(D13,E13,F13)</f>
        <v/>
      </c>
      <c r="J13" s="28" t="str">
        <f>IF(B13="NC","",_xlfn.IFNA(VLOOKUP(B13,'24 pin new cable'!B$9:C$32,2,FALSE),""))</f>
        <v/>
      </c>
      <c r="K13" s="11" t="str">
        <f t="array" ref="K13">IF(J13="","",IF(SUM(IF(EXACT(J14:J$48,J13),1,0))=0,"","DUP"))</f>
        <v/>
      </c>
    </row>
    <row r="14" spans="2:11" x14ac:dyDescent="0.2">
      <c r="B14" s="7" t="s">
        <v>24</v>
      </c>
      <c r="C14" s="1" t="s">
        <v>130</v>
      </c>
      <c r="D14" s="3"/>
      <c r="E14" s="3"/>
      <c r="F14" s="3"/>
      <c r="H14" t="str">
        <f>CONCATENATE(D14,E14,F14)</f>
        <v/>
      </c>
      <c r="J14" s="28" t="str">
        <f>IF(B14="NC","",_xlfn.IFNA(VLOOKUP(B14,'24 pin new cable'!B$9:C$32,2,FALSE),""))</f>
        <v/>
      </c>
      <c r="K14" s="11" t="str">
        <f t="array" ref="K14">IF(J14="","",IF(SUM(IF(EXACT(J15:J$48,J14),1,0))=0,"","DUP"))</f>
        <v/>
      </c>
    </row>
    <row r="15" spans="2:11" x14ac:dyDescent="0.2">
      <c r="B15" s="7" t="s">
        <v>25</v>
      </c>
      <c r="C15" s="1" t="s">
        <v>131</v>
      </c>
      <c r="D15" s="3"/>
      <c r="E15" s="3"/>
      <c r="F15" s="3"/>
      <c r="H15" t="str">
        <f>CONCATENATE(D15,E15,F15)</f>
        <v/>
      </c>
      <c r="J15" s="28" t="str">
        <f>IF(B15="NC","",_xlfn.IFNA(VLOOKUP(B15,'24 pin new cable'!B$9:C$32,2,FALSE),""))</f>
        <v/>
      </c>
      <c r="K15" s="11" t="str">
        <f t="array" ref="K15">IF(J15="","",IF(SUM(IF(EXACT(J16:J$48,J15),1,0))=0,"","DUP"))</f>
        <v/>
      </c>
    </row>
    <row r="16" spans="2:11" x14ac:dyDescent="0.2">
      <c r="B16" s="7" t="s">
        <v>26</v>
      </c>
      <c r="C16" s="1" t="s">
        <v>132</v>
      </c>
      <c r="D16" s="3"/>
      <c r="E16" s="3"/>
      <c r="F16" s="3"/>
      <c r="H16" t="str">
        <f>CONCATENATE(D16,E16,F16)</f>
        <v/>
      </c>
      <c r="J16" s="28" t="str">
        <f>IF(B16="NC","",_xlfn.IFNA(VLOOKUP(B16,'24 pin new cable'!B$9:C$32,2,FALSE),""))</f>
        <v/>
      </c>
      <c r="K16" s="11" t="str">
        <f t="array" ref="K16">IF(J16="","",IF(SUM(IF(EXACT(J17:J$48,J16),1,0))=0,"","DUP"))</f>
        <v/>
      </c>
    </row>
    <row r="17" spans="2:11" x14ac:dyDescent="0.2">
      <c r="B17" s="7" t="s">
        <v>54</v>
      </c>
      <c r="C17" s="1" t="s">
        <v>133</v>
      </c>
      <c r="D17" s="3"/>
      <c r="E17" s="3"/>
      <c r="F17" s="3"/>
      <c r="H17" t="str">
        <f t="shared" ref="H17:H45" si="0">CONCATENATE(D17,E17,F17)</f>
        <v/>
      </c>
      <c r="J17" s="1" t="str">
        <f>IF(B17="NC","",_xlfn.IFNA(VLOOKUP(B17,'24 pin new cable'!B$9:C$32,2,FALSE),""))</f>
        <v>24-T</v>
      </c>
      <c r="K17" s="11" t="str">
        <f t="array" ref="K17">IF(J17="","",IF(SUM(IF(EXACT(J18:J$48,J17),1,0))=0,"","DUP"))</f>
        <v/>
      </c>
    </row>
    <row r="18" spans="2:11" x14ac:dyDescent="0.2">
      <c r="B18" s="7" t="s">
        <v>165</v>
      </c>
      <c r="C18" s="2" t="s">
        <v>134</v>
      </c>
      <c r="D18" s="3"/>
      <c r="E18" s="3"/>
      <c r="F18" s="3"/>
      <c r="H18" t="str">
        <f>CONCATENATE(D18,E18,F18)</f>
        <v/>
      </c>
      <c r="J18" s="3" t="str">
        <f>IF(B18="NC","",_xlfn.IFNA(VLOOKUP(B18,'24 pin new cable'!B$9:C$32,2,FALSE),""))</f>
        <v>24-B</v>
      </c>
      <c r="K18" s="11" t="str">
        <f t="array" ref="K18">IF(J18="","",IF(SUM(IF(EXACT(J19:J$48,J18),1,0))=0,"","DUP"))</f>
        <v/>
      </c>
    </row>
    <row r="19" spans="2:11" x14ac:dyDescent="0.2">
      <c r="B19" s="7" t="s">
        <v>28</v>
      </c>
      <c r="C19" s="2" t="s">
        <v>135</v>
      </c>
      <c r="D19" s="3"/>
      <c r="E19" s="3"/>
      <c r="F19" s="3"/>
      <c r="H19" t="str">
        <f>CONCATENATE(D19,E19,F19)</f>
        <v/>
      </c>
      <c r="J19" s="1" t="str">
        <f>IF(B19="NC","",_xlfn.IFNA(VLOOKUP(B19,'24 pin new cable'!B$9:C$32,2,FALSE),""))</f>
        <v>24-Z</v>
      </c>
      <c r="K19" s="11" t="str">
        <f t="array" ref="K19">IF(J19="","",IF(SUM(IF(EXACT(J20:J$48,J19),1,0))=0,"","DUP"))</f>
        <v/>
      </c>
    </row>
    <row r="20" spans="2:11" x14ac:dyDescent="0.2">
      <c r="B20" s="7" t="s">
        <v>56</v>
      </c>
      <c r="C20" s="2" t="s">
        <v>136</v>
      </c>
      <c r="D20" s="3"/>
      <c r="E20" s="3"/>
      <c r="F20" s="3"/>
      <c r="H20" t="str">
        <f>CONCATENATE(D20,E20,F20)</f>
        <v/>
      </c>
      <c r="J20" s="1" t="str">
        <f>IF(B20="NC","",_xlfn.IFNA(VLOOKUP(B20,'24 pin new cable'!B$9:C$32,2,FALSE),""))</f>
        <v>24-Y</v>
      </c>
      <c r="K20" s="11" t="str">
        <f t="array" ref="K20">IF(J20="","",IF(SUM(IF(EXACT(J21:J$48,J20),1,0))=0,"","DUP"))</f>
        <v/>
      </c>
    </row>
    <row r="21" spans="2:11" x14ac:dyDescent="0.2">
      <c r="B21" s="7" t="s">
        <v>55</v>
      </c>
      <c r="C21" s="2" t="s">
        <v>137</v>
      </c>
      <c r="D21" s="3"/>
      <c r="E21" s="3"/>
      <c r="F21" s="3"/>
      <c r="H21" t="str">
        <f>CONCATENATE(D21,E21,F21)</f>
        <v/>
      </c>
      <c r="J21" s="1" t="str">
        <f>IF(B21="NC","",_xlfn.IFNA(VLOOKUP(B21,'24 pin new cable'!B$9:C$32,2,FALSE),""))</f>
        <v>24-U</v>
      </c>
      <c r="K21" s="11" t="str">
        <f t="array" ref="K21">IF(J21="","",IF(SUM(IF(EXACT(J22:J$48,J21),1,0))=0,"","DUP"))</f>
        <v/>
      </c>
    </row>
    <row r="22" spans="2:11" x14ac:dyDescent="0.2">
      <c r="B22" s="7" t="s">
        <v>29</v>
      </c>
      <c r="C22" s="2" t="s">
        <v>138</v>
      </c>
      <c r="D22" s="3"/>
      <c r="E22" s="3"/>
      <c r="F22" s="3"/>
      <c r="H22" t="str">
        <f>CONCATENATE(D22,E22,F22)</f>
        <v/>
      </c>
      <c r="J22" s="28" t="str">
        <f>IF(B22="NC","",_xlfn.IFNA(VLOOKUP(B22,'24 pin new cable'!B$9:C$32,2,FALSE),""))</f>
        <v/>
      </c>
      <c r="K22" s="11" t="str">
        <f t="array" ref="K22">IF(J22="","",IF(SUM(IF(EXACT(J23:J$48,J22),1,0))=0,"","DUP"))</f>
        <v/>
      </c>
    </row>
    <row r="23" spans="2:11" x14ac:dyDescent="0.2">
      <c r="B23" s="7" t="s">
        <v>30</v>
      </c>
      <c r="C23" s="2" t="s">
        <v>139</v>
      </c>
      <c r="D23" s="3"/>
      <c r="E23" s="3"/>
      <c r="F23" s="3"/>
      <c r="H23" t="str">
        <f t="shared" si="0"/>
        <v/>
      </c>
      <c r="J23" s="28" t="str">
        <f>IF(B23="NC","",_xlfn.IFNA(VLOOKUP(B23,'24 pin new cable'!B$9:C$32,2,FALSE),""))</f>
        <v/>
      </c>
      <c r="K23" s="11" t="str">
        <f t="array" ref="K23">IF(J23="","",IF(SUM(IF(EXACT(J24:J$48,J23),1,0))=0,"","DUP"))</f>
        <v/>
      </c>
    </row>
    <row r="24" spans="2:11" x14ac:dyDescent="0.2">
      <c r="B24" s="7" t="s">
        <v>31</v>
      </c>
      <c r="C24" s="1" t="s">
        <v>140</v>
      </c>
      <c r="D24" s="3"/>
      <c r="E24" s="3"/>
      <c r="F24" s="3"/>
      <c r="H24" t="str">
        <f>CONCATENATE(D24,E24,F24)</f>
        <v/>
      </c>
      <c r="J24" s="1" t="str">
        <f>IF(B24="NC","",_xlfn.IFNA(VLOOKUP(B24,'24 pin new cable'!B$9:C$32,2,FALSE),""))</f>
        <v>24-R</v>
      </c>
      <c r="K24" s="11" t="str">
        <f t="array" ref="K24">IF(J24="","",IF(SUM(IF(EXACT(J25:J$48,J24),1,0))=0,"","DUP"))</f>
        <v/>
      </c>
    </row>
    <row r="25" spans="2:11" x14ac:dyDescent="0.2">
      <c r="B25" s="7" t="s">
        <v>32</v>
      </c>
      <c r="C25" s="1" t="s">
        <v>141</v>
      </c>
      <c r="D25" s="3"/>
      <c r="E25" s="3"/>
      <c r="F25" s="3"/>
      <c r="H25" t="str">
        <f>CONCATENATE(D25,E25,F25)</f>
        <v/>
      </c>
      <c r="J25" s="1" t="str">
        <f>IF(B25="NC","",_xlfn.IFNA(VLOOKUP(B25,'24 pin new cable'!B$9:C$32,2,FALSE),""))</f>
        <v>24-Q</v>
      </c>
      <c r="K25" s="11" t="str">
        <f t="array" ref="K25">IF(J25="","",IF(SUM(IF(EXACT(J26:J$48,J25),1,0))=0,"","DUP"))</f>
        <v/>
      </c>
    </row>
    <row r="26" spans="2:11" x14ac:dyDescent="0.2">
      <c r="B26" s="7" t="s">
        <v>33</v>
      </c>
      <c r="C26" s="1" t="s">
        <v>142</v>
      </c>
      <c r="D26" s="3"/>
      <c r="E26" s="3"/>
      <c r="F26" s="3"/>
      <c r="H26" t="str">
        <f>CONCATENATE(D26,E26,F26)</f>
        <v/>
      </c>
      <c r="J26" s="1" t="str">
        <f>IF(B26="NC","",_xlfn.IFNA(VLOOKUP(B26,'24 pin new cable'!B$9:C$32,2,FALSE),""))</f>
        <v>24-K</v>
      </c>
      <c r="K26" s="11" t="str">
        <f t="array" ref="K26">IF(J26="","",IF(SUM(IF(EXACT(J27:J$48,J26),1,0))=0,"","DUP"))</f>
        <v/>
      </c>
    </row>
    <row r="27" spans="2:11" x14ac:dyDescent="0.2">
      <c r="B27" s="7" t="s">
        <v>34</v>
      </c>
      <c r="C27" s="1" t="s">
        <v>143</v>
      </c>
      <c r="D27" s="3"/>
      <c r="E27" s="3"/>
      <c r="F27" s="3"/>
      <c r="H27" t="str">
        <f>CONCATENATE(D27,E27,F27)</f>
        <v/>
      </c>
      <c r="J27" s="1" t="str">
        <f>IF(B27="NC","",_xlfn.IFNA(VLOOKUP(B27,'24 pin new cable'!B$9:C$32,2,FALSE),""))</f>
        <v>24-J</v>
      </c>
      <c r="K27" s="11" t="str">
        <f t="array" ref="K27">IF(J27="","",IF(SUM(IF(EXACT(J28:J$48,J27),1,0))=0,"","DUP"))</f>
        <v/>
      </c>
    </row>
    <row r="28" spans="2:11" x14ac:dyDescent="0.2">
      <c r="B28" s="7" t="s">
        <v>35</v>
      </c>
      <c r="C28" s="1" t="s">
        <v>144</v>
      </c>
      <c r="D28" s="3"/>
      <c r="E28" s="3"/>
      <c r="F28" s="3"/>
      <c r="H28" t="str">
        <f>CONCATENATE(D28,E28,F28)</f>
        <v/>
      </c>
      <c r="J28" s="1" t="str">
        <f>IF(B28="NC","",_xlfn.IFNA(VLOOKUP(B28,'24 pin new cable'!B$9:C$32,2,FALSE),""))</f>
        <v>24-L</v>
      </c>
      <c r="K28" s="11" t="str">
        <f t="array" ref="K28">IF(J28="","",IF(SUM(IF(EXACT(J29:J$48,J28),1,0))=0,"","DUP"))</f>
        <v/>
      </c>
    </row>
    <row r="29" spans="2:11" x14ac:dyDescent="0.2">
      <c r="B29" s="7" t="s">
        <v>36</v>
      </c>
      <c r="C29" s="1" t="s">
        <v>161</v>
      </c>
      <c r="D29" s="3"/>
      <c r="E29" s="3"/>
      <c r="F29" s="3"/>
      <c r="H29" t="str">
        <f>CONCATENATE(D29,E29,F29)</f>
        <v/>
      </c>
      <c r="J29" s="1" t="str">
        <f>IF(B29="NC","",_xlfn.IFNA(VLOOKUP(B29,'24 pin new cable'!B$9:C$32,2,FALSE),""))</f>
        <v>24-W</v>
      </c>
      <c r="K29" s="11" t="str">
        <f t="array" ref="K29">IF(J29="","",IF(SUM(IF(EXACT(J30:J$48,J29),1,0))=0,"","DUP"))</f>
        <v/>
      </c>
    </row>
    <row r="30" spans="2:11" x14ac:dyDescent="0.2">
      <c r="B30" s="7" t="s">
        <v>37</v>
      </c>
      <c r="C30" s="3" t="s">
        <v>145</v>
      </c>
      <c r="D30" s="3"/>
      <c r="E30" s="3"/>
      <c r="F30" s="3"/>
      <c r="H30" t="str">
        <f t="shared" si="0"/>
        <v/>
      </c>
      <c r="J30" s="1" t="str">
        <f>IF(B30="NC","",_xlfn.IFNA(VLOOKUP(B30,'24 pin new cable'!B$9:C$32,2,FALSE),""))</f>
        <v>24-E</v>
      </c>
      <c r="K30" s="11" t="str">
        <f t="array" ref="K30">IF(J30="","",IF(SUM(IF(EXACT(J31:J$48,J30),1,0))=0,"","DUP"))</f>
        <v/>
      </c>
    </row>
    <row r="31" spans="2:11" x14ac:dyDescent="0.2">
      <c r="B31" s="7" t="s">
        <v>38</v>
      </c>
      <c r="C31" s="2" t="s">
        <v>146</v>
      </c>
      <c r="D31" s="3"/>
      <c r="E31" s="3"/>
      <c r="F31" s="3"/>
      <c r="H31" t="str">
        <f>CONCATENATE(D31,E31,F31)</f>
        <v/>
      </c>
      <c r="J31" s="28" t="str">
        <f>IF(B31="NC","",_xlfn.IFNA(VLOOKUP(B31,'24 pin new cable'!B$9:C$32,2,FALSE),""))</f>
        <v/>
      </c>
      <c r="K31" s="11" t="str">
        <f t="array" ref="K31">IF(J31="","",IF(SUM(IF(EXACT(J32:J$48,J31),1,0))=0,"","DUP"))</f>
        <v/>
      </c>
    </row>
    <row r="32" spans="2:11" x14ac:dyDescent="0.2">
      <c r="B32" s="7" t="s">
        <v>39</v>
      </c>
      <c r="C32" s="2" t="s">
        <v>147</v>
      </c>
      <c r="D32" s="3"/>
      <c r="E32" s="3"/>
      <c r="F32" s="3"/>
      <c r="H32" t="str">
        <f>CONCATENATE(D32,E32,F32)</f>
        <v/>
      </c>
      <c r="J32" s="1" t="str">
        <f>IF(B32="NC","",_xlfn.IFNA(VLOOKUP(B32,'24 pin new cable'!B$9:C$32,2,FALSE),""))</f>
        <v>24-F</v>
      </c>
      <c r="K32" s="11" t="str">
        <f t="array" ref="K32">IF(J32="","",IF(SUM(IF(EXACT(J33:J$48,J32),1,0))=0,"","DUP"))</f>
        <v/>
      </c>
    </row>
    <row r="33" spans="2:11" x14ac:dyDescent="0.2">
      <c r="B33" s="7" t="s">
        <v>40</v>
      </c>
      <c r="C33" s="2" t="s">
        <v>148</v>
      </c>
      <c r="D33" s="3"/>
      <c r="E33" s="3"/>
      <c r="F33" s="3"/>
      <c r="H33" t="str">
        <f>CONCATENATE(D33,E33,F33)</f>
        <v/>
      </c>
      <c r="J33" s="28" t="str">
        <f>IF(B33="NC","",_xlfn.IFNA(VLOOKUP(B33,'24 pin new cable'!B$9:C$32,2,FALSE),""))</f>
        <v/>
      </c>
      <c r="K33" s="11" t="str">
        <f t="array" ref="K33">IF(J33="","",IF(SUM(IF(EXACT(J34:J$48,J33),1,0))=0,"","DUP"))</f>
        <v/>
      </c>
    </row>
    <row r="34" spans="2:11" x14ac:dyDescent="0.2">
      <c r="B34" s="7" t="s">
        <v>41</v>
      </c>
      <c r="C34" s="2" t="s">
        <v>149</v>
      </c>
      <c r="D34" s="3"/>
      <c r="E34" s="3"/>
      <c r="F34" s="3"/>
      <c r="H34" t="str">
        <f>CONCATENATE(D34,E34,F34)</f>
        <v/>
      </c>
      <c r="J34" s="1" t="str">
        <f>IF(B34="NC","",_xlfn.IFNA(VLOOKUP(B34,'24 pin new cable'!B$9:C$32,2,FALSE),""))</f>
        <v>24-A</v>
      </c>
      <c r="K34" s="11" t="str">
        <f t="array" ref="K34">IF(J34="","",IF(SUM(IF(EXACT(J35:J$48,J34),1,0))=0,"","DUP"))</f>
        <v/>
      </c>
    </row>
    <row r="35" spans="2:11" x14ac:dyDescent="0.2">
      <c r="B35" s="7" t="s">
        <v>42</v>
      </c>
      <c r="C35" s="2" t="s">
        <v>150</v>
      </c>
      <c r="D35" s="3"/>
      <c r="E35" s="3"/>
      <c r="F35" s="3"/>
      <c r="H35" t="str">
        <f>CONCATENATE(D35,E35,F35)</f>
        <v/>
      </c>
      <c r="J35" s="28" t="str">
        <f>IF(B35="NC","",_xlfn.IFNA(VLOOKUP(B35,'24 pin new cable'!B$9:C$32,2,FALSE),""))</f>
        <v/>
      </c>
      <c r="K35" s="11" t="str">
        <f t="array" ref="K35">IF(J35="","",IF(SUM(IF(EXACT(J36:J$48,J35),1,0))=0,"","DUP"))</f>
        <v/>
      </c>
    </row>
    <row r="36" spans="2:11" x14ac:dyDescent="0.2">
      <c r="B36" s="7" t="s">
        <v>169</v>
      </c>
      <c r="C36" s="2" t="s">
        <v>151</v>
      </c>
      <c r="D36" s="3"/>
      <c r="E36" s="3"/>
      <c r="F36" s="3"/>
      <c r="H36" t="str">
        <f t="shared" si="0"/>
        <v/>
      </c>
      <c r="J36" s="28" t="str">
        <f>IF(B36="NC","",_xlfn.IFNA(VLOOKUP(B36,'24 pin new cable'!B$9:C$32,2,FALSE),""))</f>
        <v/>
      </c>
      <c r="K36" s="11" t="str">
        <f t="array" ref="K36">IF(J36="","",IF(SUM(IF(EXACT(J37:J$48,J36),1,0))=0,"","DUP"))</f>
        <v/>
      </c>
    </row>
    <row r="37" spans="2:11" x14ac:dyDescent="0.2">
      <c r="B37" s="7" t="s">
        <v>168</v>
      </c>
      <c r="C37" s="1" t="s">
        <v>152</v>
      </c>
      <c r="D37" s="3"/>
      <c r="E37" s="3"/>
      <c r="F37" s="3"/>
      <c r="H37" t="str">
        <f>CONCATENATE(D37,E37,F37)</f>
        <v/>
      </c>
      <c r="J37" s="28" t="str">
        <f>IF(B37="NC","",_xlfn.IFNA(VLOOKUP(B37,'24 pin new cable'!B$9:C$32,2,FALSE),""))</f>
        <v/>
      </c>
      <c r="K37" s="11" t="str">
        <f t="array" ref="K37">IF(J37="","",IF(SUM(IF(EXACT(J38:J$48,J37),1,0))=0,"","DUP"))</f>
        <v/>
      </c>
    </row>
    <row r="38" spans="2:11" x14ac:dyDescent="0.2">
      <c r="B38" s="7" t="s">
        <v>43</v>
      </c>
      <c r="C38" s="1" t="s">
        <v>153</v>
      </c>
      <c r="D38" s="3"/>
      <c r="E38" s="3"/>
      <c r="F38" s="3"/>
      <c r="H38" t="str">
        <f>CONCATENATE(D38,E38,F38)</f>
        <v/>
      </c>
      <c r="J38" s="1" t="str">
        <f>IF(B38="NC","",_xlfn.IFNA(VLOOKUP(B38,'24 pin new cable'!B$9:C$32,2,FALSE),""))</f>
        <v>24-G</v>
      </c>
      <c r="K38" s="11" t="str">
        <f t="array" ref="K38">IF(J38="","",IF(SUM(IF(EXACT(J39:J$48,J38),1,0))=0,"","DUP"))</f>
        <v/>
      </c>
    </row>
    <row r="39" spans="2:11" x14ac:dyDescent="0.2">
      <c r="B39" s="12" t="s">
        <v>44</v>
      </c>
      <c r="C39" s="13" t="s">
        <v>154</v>
      </c>
      <c r="D39" s="3"/>
      <c r="E39" s="3"/>
      <c r="F39" s="3"/>
      <c r="G39" s="15"/>
      <c r="H39" s="15" t="str">
        <f>CONCATENATE(D39,E39,F39)</f>
        <v/>
      </c>
      <c r="I39" s="15"/>
      <c r="J39" s="13" t="str">
        <f>IF(B39="NC","",_xlfn.IFNA(VLOOKUP(B39,'24 pin new cable'!B$9:C$32,2,FALSE),""))</f>
        <v/>
      </c>
      <c r="K39" s="11" t="str">
        <f t="array" ref="K39">IF(J39="","",IF(SUM(IF(EXACT(J40:J$48,J39),1,0))=0,"","DUP"))</f>
        <v/>
      </c>
    </row>
    <row r="40" spans="2:11" x14ac:dyDescent="0.2">
      <c r="B40" s="7" t="s">
        <v>47</v>
      </c>
      <c r="C40" s="1" t="s">
        <v>155</v>
      </c>
      <c r="D40" s="3"/>
      <c r="E40" s="3"/>
      <c r="F40" s="3"/>
      <c r="H40" t="str">
        <f>CONCATENATE(D40,E40,F40)</f>
        <v/>
      </c>
      <c r="J40" s="28" t="str">
        <f>IF(B40="NC","",_xlfn.IFNA(VLOOKUP(B40,'24 pin new cable'!B$9:C$32,2,FALSE),""))</f>
        <v/>
      </c>
      <c r="K40" s="11" t="str">
        <f t="array" ref="K40">IF(J40="","",IF(SUM(IF(EXACT(J41:J$48,J40),1,0))=0,"","DUP"))</f>
        <v/>
      </c>
    </row>
    <row r="41" spans="2:11" x14ac:dyDescent="0.2">
      <c r="B41" s="7" t="s">
        <v>45</v>
      </c>
      <c r="C41" s="1" t="s">
        <v>156</v>
      </c>
      <c r="D41" s="3"/>
      <c r="E41" s="3"/>
      <c r="F41" s="3"/>
      <c r="H41" t="str">
        <f t="shared" si="0"/>
        <v/>
      </c>
      <c r="J41" s="28" t="str">
        <f>IF(B41="NC","",_xlfn.IFNA(VLOOKUP(B41,'24 pin new cable'!B$9:C$32,2,FALSE),""))</f>
        <v/>
      </c>
      <c r="K41" s="11" t="str">
        <f t="array" ref="K41">IF(J41="","",IF(SUM(IF(EXACT(J42:J$48,J41),1,0))=0,"","DUP"))</f>
        <v/>
      </c>
    </row>
    <row r="42" spans="2:11" x14ac:dyDescent="0.2">
      <c r="B42" s="12" t="s">
        <v>44</v>
      </c>
      <c r="C42" s="2" t="s">
        <v>157</v>
      </c>
      <c r="D42" s="3"/>
      <c r="E42" s="3"/>
      <c r="F42" s="3"/>
      <c r="G42" s="15"/>
      <c r="H42" s="15" t="str">
        <f>CONCATENATE(D42,E42,F42)</f>
        <v/>
      </c>
      <c r="I42" s="15"/>
      <c r="J42" s="13" t="str">
        <f>IF(B42="NC","",_xlfn.IFNA(VLOOKUP(B42,'24 pin new cable'!B$9:C$32,2,FALSE),""))</f>
        <v/>
      </c>
      <c r="K42" s="11" t="str">
        <f t="array" ref="K42">IF(J42="","",IF(SUM(IF(EXACT(J43:J$48,J42),1,0))=0,"","DUP"))</f>
        <v/>
      </c>
    </row>
    <row r="43" spans="2:11" x14ac:dyDescent="0.2">
      <c r="B43" s="7" t="s">
        <v>46</v>
      </c>
      <c r="C43" s="2" t="s">
        <v>158</v>
      </c>
      <c r="D43" s="3"/>
      <c r="E43" s="3"/>
      <c r="F43" s="3"/>
      <c r="H43" t="str">
        <f>CONCATENATE(D43,E43,F43)</f>
        <v/>
      </c>
      <c r="J43" s="1" t="str">
        <f>IF(B43="NC","",_xlfn.IFNA(VLOOKUP(B43,'24 pin new cable'!B$9:C$32,2,FALSE),""))</f>
        <v>24-V</v>
      </c>
      <c r="K43" s="11" t="str">
        <f t="array" ref="K43">IF(J43="","",IF(SUM(IF(EXACT(J44:J$48,J43),1,0))=0,"","DUP"))</f>
        <v/>
      </c>
    </row>
    <row r="44" spans="2:11" x14ac:dyDescent="0.2">
      <c r="B44" s="7" t="s">
        <v>167</v>
      </c>
      <c r="C44" s="2" t="s">
        <v>159</v>
      </c>
      <c r="D44" s="3"/>
      <c r="E44" s="3"/>
      <c r="F44" s="3"/>
      <c r="H44" t="str">
        <f>CONCATENATE(D44,E44,F44)</f>
        <v/>
      </c>
      <c r="J44" s="28" t="str">
        <f>IF(B44="NC","",_xlfn.IFNA(VLOOKUP(B44,'24 pin new cable'!B$9:C$32,2,FALSE),""))</f>
        <v/>
      </c>
      <c r="K44" s="11" t="str">
        <f t="array" ref="K44">IF(J44="","",IF(SUM(IF(EXACT(J45:J$48,J44),1,0))=0,"","DUP"))</f>
        <v/>
      </c>
    </row>
    <row r="45" spans="2:11" x14ac:dyDescent="0.2">
      <c r="B45" s="7" t="s">
        <v>48</v>
      </c>
      <c r="C45" s="2" t="s">
        <v>160</v>
      </c>
      <c r="D45" s="3"/>
      <c r="E45" s="3"/>
      <c r="F45" s="3"/>
      <c r="H45" t="str">
        <f t="shared" si="0"/>
        <v/>
      </c>
      <c r="J45" s="1" t="str">
        <f>IF(B45="NC","",_xlfn.IFNA(VLOOKUP(B45,'24 pin new cable'!B$9:C$32,2,FALSE),""))</f>
        <v>24-S</v>
      </c>
      <c r="K45" s="11" t="str">
        <f t="array" ref="K45">IF(J45="","",IF(SUM(IF(EXACT(J46:J$48,J45),1,0))=0,"","DUP"))</f>
        <v/>
      </c>
    </row>
    <row r="46" spans="2:11" x14ac:dyDescent="0.2">
      <c r="B46" s="1"/>
    </row>
    <row r="47" spans="2:11" x14ac:dyDescent="0.2">
      <c r="B47" s="1"/>
    </row>
    <row r="48" spans="2:11" x14ac:dyDescent="0.2">
      <c r="B4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removing 37 pin at X</vt:lpstr>
      <vt:lpstr>installing 39 pin at X</vt:lpstr>
      <vt:lpstr>24 pin new cable</vt:lpstr>
      <vt:lpstr>37 pin new cable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2017-07-09T17:10:30Z</dcterms:created>
  <dcterms:modified xsi:type="dcterms:W3CDTF">2017-07-09T23:14:51Z</dcterms:modified>
</cp:coreProperties>
</file>