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fisher/Desktop/"/>
    </mc:Choice>
  </mc:AlternateContent>
  <xr:revisionPtr revIDLastSave="0" documentId="13_ncr:1_{40F0EAFB-EFEA-7A41-BE79-21AF25D523E9}" xr6:coauthVersionLast="47" xr6:coauthVersionMax="47" xr10:uidLastSave="{00000000-0000-0000-0000-000000000000}"/>
  <bookViews>
    <workbookView xWindow="1080" yWindow="3960" windowWidth="37480" windowHeight="18720" activeTab="2" xr2:uid="{7F8E6A00-D040-5F45-8FFC-F812EEE3E5DC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" l="1"/>
  <c r="E19" i="3"/>
  <c r="E16" i="3"/>
  <c r="E14" i="3"/>
  <c r="E13" i="3"/>
  <c r="E12" i="3"/>
  <c r="D16" i="3"/>
  <c r="D15" i="3"/>
  <c r="D14" i="3"/>
  <c r="D13" i="3"/>
  <c r="D12" i="3"/>
  <c r="B15" i="3"/>
  <c r="B14" i="3"/>
  <c r="C5" i="3"/>
  <c r="C4" i="3"/>
  <c r="C7" i="3" s="1"/>
  <c r="C8" i="3" s="1"/>
  <c r="D17" i="2"/>
  <c r="H6" i="2"/>
  <c r="H9" i="2" s="1"/>
  <c r="D4" i="2"/>
  <c r="H2" i="2"/>
  <c r="H4" i="2" s="1"/>
  <c r="D8" i="2"/>
  <c r="H14" i="2" l="1"/>
  <c r="H15" i="2" s="1"/>
  <c r="D20" i="2"/>
  <c r="D21" i="2" s="1"/>
  <c r="D22" i="2" s="1"/>
  <c r="H7" i="2"/>
  <c r="H12" i="2" s="1"/>
  <c r="K8" i="1"/>
  <c r="J8" i="1"/>
  <c r="J3" i="1"/>
  <c r="I9" i="1"/>
  <c r="I8" i="1"/>
  <c r="G8" i="1" s="1"/>
  <c r="I4" i="1"/>
  <c r="I3" i="1"/>
  <c r="G3" i="1" s="1"/>
  <c r="C24" i="1"/>
  <c r="C23" i="1"/>
  <c r="F9" i="1"/>
  <c r="H9" i="1" s="1"/>
  <c r="C9" i="1"/>
  <c r="F8" i="1"/>
  <c r="H8" i="1" s="1"/>
  <c r="C8" i="1"/>
  <c r="C22" i="1"/>
  <c r="C21" i="1"/>
  <c r="C16" i="1"/>
  <c r="F4" i="1"/>
  <c r="H4" i="1" s="1"/>
  <c r="C4" i="1"/>
  <c r="D21" i="1"/>
  <c r="J19" i="1"/>
  <c r="L19" i="1" s="1"/>
  <c r="M19" i="1" s="1"/>
  <c r="K19" i="1"/>
  <c r="J20" i="1"/>
  <c r="K20" i="1"/>
  <c r="L20" i="1"/>
  <c r="M20" i="1" s="1"/>
  <c r="N20" i="1" s="1"/>
  <c r="K18" i="1"/>
  <c r="J18" i="1"/>
  <c r="L18" i="1" s="1"/>
  <c r="M18" i="1" s="1"/>
  <c r="N18" i="1" s="1"/>
  <c r="H16" i="2" l="1"/>
  <c r="H17" i="2" s="1"/>
  <c r="K3" i="1"/>
  <c r="H10" i="2"/>
  <c r="O20" i="1"/>
  <c r="N19" i="1"/>
  <c r="O19" i="1"/>
  <c r="O18" i="1"/>
  <c r="K17" i="1" l="1"/>
  <c r="J17" i="1"/>
  <c r="L17" i="1" s="1"/>
  <c r="M17" i="1" s="1"/>
  <c r="N17" i="1" s="1"/>
  <c r="K16" i="1"/>
  <c r="J16" i="1"/>
  <c r="L16" i="1" s="1"/>
  <c r="M16" i="1" s="1"/>
  <c r="K15" i="1"/>
  <c r="J15" i="1"/>
  <c r="L15" i="1" s="1"/>
  <c r="M15" i="1" s="1"/>
  <c r="K14" i="1"/>
  <c r="J14" i="1"/>
  <c r="L14" i="1" s="1"/>
  <c r="M14" i="1" s="1"/>
  <c r="O15" i="1" l="1"/>
  <c r="N15" i="1"/>
  <c r="O14" i="1"/>
  <c r="N16" i="1"/>
  <c r="O17" i="1"/>
  <c r="O16" i="1"/>
  <c r="N14" i="1"/>
  <c r="F3" i="1" l="1"/>
  <c r="H3" i="1" s="1"/>
  <c r="C3" i="1"/>
</calcChain>
</file>

<file path=xl/sharedStrings.xml><?xml version="1.0" encoding="utf-8"?>
<sst xmlns="http://schemas.openxmlformats.org/spreadsheetml/2006/main" count="82" uniqueCount="58">
  <si>
    <t>cells</t>
  </si>
  <si>
    <t>1/2 cells</t>
  </si>
  <si>
    <t>Vmpp</t>
  </si>
  <si>
    <t>Voc</t>
  </si>
  <si>
    <t>cell Vmpp</t>
  </si>
  <si>
    <t>dokio</t>
  </si>
  <si>
    <t>Pmax</t>
  </si>
  <si>
    <t>Impp</t>
  </si>
  <si>
    <t>volts</t>
  </si>
  <si>
    <t>amps</t>
  </si>
  <si>
    <t>feet</t>
  </si>
  <si>
    <t>ohms/ft</t>
  </si>
  <si>
    <t>total ohms</t>
  </si>
  <si>
    <t>power</t>
  </si>
  <si>
    <t>power loss</t>
  </si>
  <si>
    <t>v drop</t>
  </si>
  <si>
    <t>pct loss</t>
  </si>
  <si>
    <t>wire</t>
  </si>
  <si>
    <t>#10 CCA</t>
  </si>
  <si>
    <t>#10 CU</t>
  </si>
  <si>
    <t>#8 CU</t>
  </si>
  <si>
    <t>delivered power</t>
  </si>
  <si>
    <t>watts/cell</t>
  </si>
  <si>
    <t>wire cost</t>
  </si>
  <si>
    <t>panel</t>
  </si>
  <si>
    <t>trans line</t>
  </si>
  <si>
    <t>4p Vmpp</t>
  </si>
  <si>
    <t>4p Voc</t>
  </si>
  <si>
    <t>cell Impp</t>
  </si>
  <si>
    <t>cell Voc</t>
  </si>
  <si>
    <t>measured</t>
  </si>
  <si>
    <t>rated</t>
  </si>
  <si>
    <t>panel Voc</t>
  </si>
  <si>
    <t>panel Pmax</t>
  </si>
  <si>
    <t>frame Vmpp</t>
  </si>
  <si>
    <t>frame Pmax</t>
  </si>
  <si>
    <t>one way feet</t>
  </si>
  <si>
    <t>in volts</t>
  </si>
  <si>
    <t>in amps</t>
  </si>
  <si>
    <t>in watts</t>
  </si>
  <si>
    <t>RT ohms</t>
  </si>
  <si>
    <t>ohms/kft</t>
  </si>
  <si>
    <t>RT volts</t>
  </si>
  <si>
    <t>RT watts</t>
  </si>
  <si>
    <t>RT feet</t>
  </si>
  <si>
    <t>RT loss</t>
  </si>
  <si>
    <t>load watts</t>
  </si>
  <si>
    <t>total watts</t>
  </si>
  <si>
    <t>load amps</t>
  </si>
  <si>
    <t>load volts</t>
  </si>
  <si>
    <t>total volts</t>
  </si>
  <si>
    <t>solar frames</t>
  </si>
  <si>
    <t>height</t>
  </si>
  <si>
    <t>width</t>
  </si>
  <si>
    <t>height x 2</t>
  </si>
  <si>
    <t>42 + 7/8 "</t>
  </si>
  <si>
    <t>46 + 13/16 "</t>
  </si>
  <si>
    <t>21 + 7/16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</si>
</sst>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0.0%"/>
    <numFmt numFmtId="165" formatCode="0.00000"/>
    <numFmt numFmtId="166" formatCode="0.0"/>
    <numFmt numFmtId="167" formatCode="0.000"/>
    <numFmt numFmtId="168" formatCode="0.000000"/>
  </numFmts>
  <fonts count="4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9" fontId="1" fillId="0" borderId="0" xfId="0" applyNumberFormat="1" applyFont="1"/>
    <xf numFmtId="1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2" fontId="1" fillId="0" borderId="0" xfId="0" applyNumberFormat="1" applyFont="1"/>
    <xf numFmtId="168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943E-0695-8B46-A125-2A7D512C7B18}">
  <dimension ref="B2:O24"/>
  <sheetViews>
    <sheetView workbookViewId="0">
      <selection activeCell="C31" sqref="C31"/>
    </sheetView>
  </sheetViews>
  <sheetFormatPr baseColWidth="10" defaultColWidth="20.83203125" defaultRowHeight="21" x14ac:dyDescent="0.25"/>
  <cols>
    <col min="1" max="1" width="3.83203125" style="2" customWidth="1"/>
    <col min="2" max="15" width="20.83203125" style="2"/>
    <col min="16" max="16" width="3.83203125" style="2" customWidth="1"/>
    <col min="17" max="16384" width="20.83203125" style="2"/>
  </cols>
  <sheetData>
    <row r="2" spans="2:15" ht="22" thickBot="1" x14ac:dyDescent="0.3">
      <c r="B2" s="2" t="s">
        <v>0</v>
      </c>
      <c r="C2" s="2" t="s">
        <v>1</v>
      </c>
      <c r="D2" s="2" t="s">
        <v>4</v>
      </c>
      <c r="E2" s="2" t="s">
        <v>28</v>
      </c>
      <c r="F2" s="2" t="s">
        <v>29</v>
      </c>
      <c r="G2" s="2" t="s">
        <v>22</v>
      </c>
      <c r="H2" s="2" t="s">
        <v>32</v>
      </c>
      <c r="I2" s="2" t="s">
        <v>33</v>
      </c>
      <c r="J2" s="2" t="s">
        <v>34</v>
      </c>
      <c r="K2" s="2" t="s">
        <v>35</v>
      </c>
    </row>
    <row r="3" spans="2:15" x14ac:dyDescent="0.25">
      <c r="B3" s="5">
        <v>36</v>
      </c>
      <c r="C3" s="6">
        <f>B3/2</f>
        <v>18</v>
      </c>
      <c r="D3" s="6">
        <v>0.495</v>
      </c>
      <c r="E3" s="6">
        <v>5.6</v>
      </c>
      <c r="F3" s="6">
        <f>0.625</f>
        <v>0.625</v>
      </c>
      <c r="G3" s="7">
        <f>I3/B3</f>
        <v>2.7720000000000002</v>
      </c>
      <c r="H3" s="6">
        <f>B3*F3</f>
        <v>22.5</v>
      </c>
      <c r="I3" s="37">
        <f>B3*D3*E3</f>
        <v>99.792000000000002</v>
      </c>
      <c r="J3" s="37">
        <f>B3*D3*4</f>
        <v>71.28</v>
      </c>
      <c r="K3" s="8">
        <f>I3*4</f>
        <v>399.16800000000001</v>
      </c>
      <c r="M3" s="2" t="s">
        <v>31</v>
      </c>
    </row>
    <row r="4" spans="2:15" ht="22" thickBot="1" x14ac:dyDescent="0.3">
      <c r="B4" s="34">
        <v>6</v>
      </c>
      <c r="C4" s="35">
        <f>B4/2</f>
        <v>3</v>
      </c>
      <c r="D4" s="35">
        <v>0.495</v>
      </c>
      <c r="E4" s="35">
        <v>5.6</v>
      </c>
      <c r="F4" s="35">
        <f>0.625</f>
        <v>0.625</v>
      </c>
      <c r="G4" s="35"/>
      <c r="H4" s="35">
        <f>B4*F4</f>
        <v>3.75</v>
      </c>
      <c r="I4" s="36">
        <f>B4*D4*E4</f>
        <v>16.631999999999998</v>
      </c>
      <c r="J4" s="36"/>
      <c r="K4" s="38"/>
    </row>
    <row r="5" spans="2:15" x14ac:dyDescent="0.25">
      <c r="I5" s="4"/>
      <c r="J5" s="4"/>
      <c r="K5" s="4"/>
    </row>
    <row r="6" spans="2:15" x14ac:dyDescent="0.25">
      <c r="I6" s="4"/>
      <c r="J6" s="4"/>
      <c r="K6" s="4"/>
    </row>
    <row r="7" spans="2:15" ht="22" thickBot="1" x14ac:dyDescent="0.3">
      <c r="B7" s="2" t="s">
        <v>0</v>
      </c>
      <c r="C7" s="2" t="s">
        <v>1</v>
      </c>
      <c r="D7" s="2" t="s">
        <v>4</v>
      </c>
      <c r="F7" s="2" t="s">
        <v>29</v>
      </c>
      <c r="G7" s="2" t="s">
        <v>22</v>
      </c>
      <c r="H7" s="2" t="s">
        <v>32</v>
      </c>
      <c r="I7" s="4" t="s">
        <v>33</v>
      </c>
      <c r="J7" s="2" t="s">
        <v>34</v>
      </c>
      <c r="K7" s="2" t="s">
        <v>35</v>
      </c>
    </row>
    <row r="8" spans="2:15" x14ac:dyDescent="0.25">
      <c r="B8" s="5">
        <v>36</v>
      </c>
      <c r="C8" s="6">
        <f>B8/2</f>
        <v>18</v>
      </c>
      <c r="D8" s="6">
        <v>0.41</v>
      </c>
      <c r="E8" s="6">
        <v>5.0999999999999996</v>
      </c>
      <c r="F8" s="6">
        <f>0.625</f>
        <v>0.625</v>
      </c>
      <c r="G8" s="7">
        <f>I8/B8</f>
        <v>2.0909999999999997</v>
      </c>
      <c r="H8" s="6">
        <f>B8*F8</f>
        <v>22.5</v>
      </c>
      <c r="I8" s="37">
        <f>B8*D8*E8</f>
        <v>75.275999999999996</v>
      </c>
      <c r="J8" s="37">
        <f>B8*D8*4</f>
        <v>59.04</v>
      </c>
      <c r="K8" s="8">
        <f>I8*4</f>
        <v>301.10399999999998</v>
      </c>
      <c r="M8" s="2" t="s">
        <v>30</v>
      </c>
    </row>
    <row r="9" spans="2:15" ht="22" thickBot="1" x14ac:dyDescent="0.3">
      <c r="B9" s="34">
        <v>6</v>
      </c>
      <c r="C9" s="35">
        <f>B9/2</f>
        <v>3</v>
      </c>
      <c r="D9" s="35">
        <v>0.41</v>
      </c>
      <c r="E9" s="35">
        <v>5.0999999999999996</v>
      </c>
      <c r="F9" s="35">
        <f>0.625</f>
        <v>0.625</v>
      </c>
      <c r="G9" s="35"/>
      <c r="H9" s="35">
        <f>B9*F9</f>
        <v>3.75</v>
      </c>
      <c r="I9" s="36">
        <f>B9*D9*E9</f>
        <v>12.545999999999999</v>
      </c>
      <c r="J9" s="36"/>
      <c r="K9" s="38"/>
    </row>
    <row r="12" spans="2:15" x14ac:dyDescent="0.25">
      <c r="K12" s="3" t="s">
        <v>24</v>
      </c>
      <c r="L12" s="3" t="s">
        <v>25</v>
      </c>
      <c r="M12" s="3" t="s">
        <v>25</v>
      </c>
    </row>
    <row r="13" spans="2:15" ht="22" thickBot="1" x14ac:dyDescent="0.3">
      <c r="C13" s="3" t="s">
        <v>5</v>
      </c>
      <c r="D13" s="2" t="s">
        <v>23</v>
      </c>
      <c r="E13" s="3" t="s">
        <v>8</v>
      </c>
      <c r="F13" s="3" t="s">
        <v>9</v>
      </c>
      <c r="G13" s="2" t="s">
        <v>17</v>
      </c>
      <c r="H13" s="3" t="s">
        <v>10</v>
      </c>
      <c r="I13" s="3" t="s">
        <v>11</v>
      </c>
      <c r="J13" s="3" t="s">
        <v>12</v>
      </c>
      <c r="K13" s="3" t="s">
        <v>13</v>
      </c>
      <c r="L13" s="3" t="s">
        <v>15</v>
      </c>
      <c r="M13" s="3" t="s">
        <v>14</v>
      </c>
      <c r="N13" s="3" t="s">
        <v>16</v>
      </c>
      <c r="O13" s="3" t="s">
        <v>21</v>
      </c>
    </row>
    <row r="14" spans="2:15" x14ac:dyDescent="0.25">
      <c r="E14" s="27">
        <v>65</v>
      </c>
      <c r="F14" s="28">
        <v>1.3</v>
      </c>
      <c r="G14" s="28" t="s">
        <v>18</v>
      </c>
      <c r="H14" s="28">
        <v>100</v>
      </c>
      <c r="I14" s="28">
        <v>2.7014999999999999E-3</v>
      </c>
      <c r="J14" s="28">
        <f>I14*H14*2</f>
        <v>0.5403</v>
      </c>
      <c r="K14" s="28">
        <f>E14*F14</f>
        <v>84.5</v>
      </c>
      <c r="L14" s="29">
        <f>F14*J14</f>
        <v>0.70239000000000007</v>
      </c>
      <c r="M14" s="29">
        <f>F14*L14</f>
        <v>0.91310700000000011</v>
      </c>
      <c r="N14" s="30">
        <f>M14/K14</f>
        <v>1.0806000000000001E-2</v>
      </c>
      <c r="O14" s="31">
        <f>K14-M14</f>
        <v>83.586893000000003</v>
      </c>
    </row>
    <row r="15" spans="2:15" x14ac:dyDescent="0.25">
      <c r="B15" s="2" t="s">
        <v>0</v>
      </c>
      <c r="C15" s="2">
        <v>36</v>
      </c>
      <c r="E15" s="22">
        <v>60</v>
      </c>
      <c r="F15" s="23">
        <v>4</v>
      </c>
      <c r="G15" s="23" t="s">
        <v>18</v>
      </c>
      <c r="H15" s="23">
        <v>100</v>
      </c>
      <c r="I15" s="23">
        <v>2.7014999999999999E-3</v>
      </c>
      <c r="J15" s="23">
        <f>I15*H15*2</f>
        <v>0.5403</v>
      </c>
      <c r="K15" s="23">
        <f>E15*F15</f>
        <v>240</v>
      </c>
      <c r="L15" s="24">
        <f>F15*J15</f>
        <v>2.1612</v>
      </c>
      <c r="M15" s="24">
        <f>F15*L15</f>
        <v>8.6448</v>
      </c>
      <c r="N15" s="25">
        <f>M15/K15</f>
        <v>3.6020000000000003E-2</v>
      </c>
      <c r="O15" s="26">
        <f t="shared" ref="O15:O18" si="0">K15-M15</f>
        <v>231.3552</v>
      </c>
    </row>
    <row r="16" spans="2:15" x14ac:dyDescent="0.25">
      <c r="B16" s="2" t="s">
        <v>6</v>
      </c>
      <c r="C16" s="2">
        <f>C17*C18</f>
        <v>75.48</v>
      </c>
      <c r="D16" s="32">
        <v>27</v>
      </c>
      <c r="E16" s="9">
        <v>58</v>
      </c>
      <c r="F16" s="10">
        <v>9</v>
      </c>
      <c r="G16" s="10" t="s">
        <v>18</v>
      </c>
      <c r="H16" s="10">
        <v>100</v>
      </c>
      <c r="I16" s="10">
        <v>2.7014999999999999E-3</v>
      </c>
      <c r="J16" s="10">
        <f>I16*H16*2</f>
        <v>0.5403</v>
      </c>
      <c r="K16" s="10">
        <f>E16*F16</f>
        <v>522</v>
      </c>
      <c r="L16" s="11">
        <f>F16*J16</f>
        <v>4.8627000000000002</v>
      </c>
      <c r="M16" s="11">
        <f>F16*L16</f>
        <v>43.764300000000006</v>
      </c>
      <c r="N16" s="12">
        <f>M16/K16</f>
        <v>8.3839655172413804E-2</v>
      </c>
      <c r="O16" s="13">
        <f t="shared" si="0"/>
        <v>478.23570000000001</v>
      </c>
    </row>
    <row r="17" spans="2:15" x14ac:dyDescent="0.25">
      <c r="B17" s="2" t="s">
        <v>2</v>
      </c>
      <c r="C17" s="2">
        <v>14.8</v>
      </c>
      <c r="E17" s="9">
        <v>58</v>
      </c>
      <c r="F17" s="10">
        <v>9</v>
      </c>
      <c r="G17" s="10" t="s">
        <v>18</v>
      </c>
      <c r="H17" s="10">
        <v>50</v>
      </c>
      <c r="I17" s="10">
        <v>2.7014999999999999E-3</v>
      </c>
      <c r="J17" s="10">
        <f>I17*H17*2</f>
        <v>0.27015</v>
      </c>
      <c r="K17" s="10">
        <f>E17*F17</f>
        <v>522</v>
      </c>
      <c r="L17" s="11">
        <f>F17*J17</f>
        <v>2.4313500000000001</v>
      </c>
      <c r="M17" s="11">
        <f>F17*L17</f>
        <v>21.882150000000003</v>
      </c>
      <c r="N17" s="12">
        <f>M17/K17</f>
        <v>4.1919827586206902E-2</v>
      </c>
      <c r="O17" s="13">
        <f t="shared" si="0"/>
        <v>500.11784999999998</v>
      </c>
    </row>
    <row r="18" spans="2:15" x14ac:dyDescent="0.25">
      <c r="B18" s="2" t="s">
        <v>7</v>
      </c>
      <c r="C18" s="2">
        <v>5.0999999999999996</v>
      </c>
      <c r="E18" s="9">
        <v>58</v>
      </c>
      <c r="F18" s="10">
        <v>9</v>
      </c>
      <c r="G18" s="11" t="s">
        <v>19</v>
      </c>
      <c r="H18" s="14">
        <v>100</v>
      </c>
      <c r="I18" s="15">
        <v>1.0671999999999999E-3</v>
      </c>
      <c r="J18" s="10">
        <f t="shared" ref="J18" si="1">I18*H18*2</f>
        <v>0.21343999999999999</v>
      </c>
      <c r="K18" s="10">
        <f t="shared" ref="K18" si="2">E18*F18</f>
        <v>522</v>
      </c>
      <c r="L18" s="11">
        <f t="shared" ref="L18" si="3">F18*J18</f>
        <v>1.92096</v>
      </c>
      <c r="M18" s="11">
        <f t="shared" ref="M18" si="4">F18*L18</f>
        <v>17.288640000000001</v>
      </c>
      <c r="N18" s="12">
        <f t="shared" ref="N18" si="5">M18/K18</f>
        <v>3.3120000000000004E-2</v>
      </c>
      <c r="O18" s="13">
        <f t="shared" si="0"/>
        <v>504.71136000000001</v>
      </c>
    </row>
    <row r="19" spans="2:15" x14ac:dyDescent="0.25">
      <c r="B19" s="2" t="s">
        <v>3</v>
      </c>
      <c r="C19" s="2">
        <v>22.5</v>
      </c>
      <c r="E19" s="9">
        <v>58</v>
      </c>
      <c r="F19" s="10">
        <v>9</v>
      </c>
      <c r="G19" s="11" t="s">
        <v>19</v>
      </c>
      <c r="H19" s="14">
        <v>50</v>
      </c>
      <c r="I19" s="15">
        <v>1.0671999999999999E-3</v>
      </c>
      <c r="J19" s="10">
        <f t="shared" ref="J19:J20" si="6">I19*H19*2</f>
        <v>0.10672</v>
      </c>
      <c r="K19" s="10">
        <f t="shared" ref="K19:K20" si="7">E19*F19</f>
        <v>522</v>
      </c>
      <c r="L19" s="11">
        <f t="shared" ref="L19:L20" si="8">F19*J19</f>
        <v>0.96048</v>
      </c>
      <c r="M19" s="11">
        <f t="shared" ref="M19:M20" si="9">F19*L19</f>
        <v>8.6443200000000004</v>
      </c>
      <c r="N19" s="12">
        <f t="shared" ref="N19:N20" si="10">M19/K19</f>
        <v>1.6560000000000002E-2</v>
      </c>
      <c r="O19" s="13">
        <f t="shared" ref="O19:O20" si="11">K19-M19</f>
        <v>513.35568000000001</v>
      </c>
    </row>
    <row r="20" spans="2:15" ht="22" thickBot="1" x14ac:dyDescent="0.3">
      <c r="D20" s="32">
        <v>182</v>
      </c>
      <c r="E20" s="16">
        <v>58</v>
      </c>
      <c r="F20" s="17">
        <v>9</v>
      </c>
      <c r="G20" s="17" t="s">
        <v>20</v>
      </c>
      <c r="H20" s="17">
        <v>100</v>
      </c>
      <c r="I20" s="18">
        <v>4.975E-4</v>
      </c>
      <c r="J20" s="17">
        <f t="shared" si="6"/>
        <v>9.9500000000000005E-2</v>
      </c>
      <c r="K20" s="17">
        <f t="shared" si="7"/>
        <v>522</v>
      </c>
      <c r="L20" s="19">
        <f t="shared" si="8"/>
        <v>0.89550000000000007</v>
      </c>
      <c r="M20" s="19">
        <f t="shared" si="9"/>
        <v>8.0594999999999999</v>
      </c>
      <c r="N20" s="20">
        <f t="shared" si="10"/>
        <v>1.5439655172413793E-2</v>
      </c>
      <c r="O20" s="21">
        <f t="shared" si="11"/>
        <v>513.94050000000004</v>
      </c>
    </row>
    <row r="21" spans="2:15" x14ac:dyDescent="0.25">
      <c r="B21" s="2" t="s">
        <v>26</v>
      </c>
      <c r="C21" s="2">
        <f>C17*4</f>
        <v>59.2</v>
      </c>
      <c r="D21" s="33">
        <f>D20/D16</f>
        <v>6.7407407407407405</v>
      </c>
    </row>
    <row r="22" spans="2:15" x14ac:dyDescent="0.25">
      <c r="B22" s="2" t="s">
        <v>27</v>
      </c>
      <c r="C22" s="2">
        <f>C19*4</f>
        <v>90</v>
      </c>
    </row>
    <row r="23" spans="2:15" x14ac:dyDescent="0.25">
      <c r="B23" s="2" t="s">
        <v>4</v>
      </c>
      <c r="C23" s="39">
        <f>C17/C15</f>
        <v>0.41111111111111115</v>
      </c>
    </row>
    <row r="24" spans="2:15" x14ac:dyDescent="0.25">
      <c r="B24" s="2" t="s">
        <v>29</v>
      </c>
      <c r="C24" s="2">
        <f>C19/C15</f>
        <v>0.625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6E1E-05C6-5C4F-A121-086EE90466BB}">
  <dimension ref="D2:I22"/>
  <sheetViews>
    <sheetView workbookViewId="0">
      <selection activeCell="D21" sqref="D21"/>
    </sheetView>
  </sheetViews>
  <sheetFormatPr baseColWidth="10" defaultColWidth="20.83203125" defaultRowHeight="21" x14ac:dyDescent="0.25"/>
  <cols>
    <col min="1" max="16384" width="20.83203125" style="1"/>
  </cols>
  <sheetData>
    <row r="2" spans="4:9" x14ac:dyDescent="0.25">
      <c r="D2" s="1">
        <v>17.8</v>
      </c>
      <c r="E2" s="1" t="s">
        <v>38</v>
      </c>
      <c r="H2" s="1">
        <f>D2</f>
        <v>17.8</v>
      </c>
      <c r="I2" s="1" t="s">
        <v>48</v>
      </c>
    </row>
    <row r="3" spans="4:9" x14ac:dyDescent="0.25">
      <c r="D3" s="1">
        <v>40.5</v>
      </c>
      <c r="E3" s="1" t="s">
        <v>37</v>
      </c>
      <c r="H3" s="44">
        <v>33.47</v>
      </c>
      <c r="I3" s="1" t="s">
        <v>49</v>
      </c>
    </row>
    <row r="4" spans="4:9" x14ac:dyDescent="0.25">
      <c r="D4" s="41">
        <f>D2*D3</f>
        <v>720.9</v>
      </c>
      <c r="E4" s="1" t="s">
        <v>39</v>
      </c>
      <c r="H4" s="41">
        <f>H2*H3</f>
        <v>595.76599999999996</v>
      </c>
      <c r="I4" s="1" t="s">
        <v>46</v>
      </c>
    </row>
    <row r="6" spans="4:9" x14ac:dyDescent="0.25">
      <c r="H6" s="1">
        <f>D3-H3</f>
        <v>7.0300000000000011</v>
      </c>
      <c r="I6" s="1" t="s">
        <v>42</v>
      </c>
    </row>
    <row r="7" spans="4:9" x14ac:dyDescent="0.25">
      <c r="D7" s="1">
        <v>100</v>
      </c>
      <c r="E7" s="1" t="s">
        <v>36</v>
      </c>
      <c r="H7" s="41">
        <f>D4-H4</f>
        <v>125.13400000000001</v>
      </c>
      <c r="I7" s="1" t="s">
        <v>43</v>
      </c>
    </row>
    <row r="8" spans="4:9" x14ac:dyDescent="0.25">
      <c r="D8" s="1">
        <f>D7*2</f>
        <v>200</v>
      </c>
      <c r="E8" s="1" t="s">
        <v>44</v>
      </c>
    </row>
    <row r="9" spans="4:9" x14ac:dyDescent="0.25">
      <c r="H9" s="44">
        <f>H3+H6</f>
        <v>40.5</v>
      </c>
      <c r="I9" s="1" t="s">
        <v>50</v>
      </c>
    </row>
    <row r="10" spans="4:9" x14ac:dyDescent="0.25">
      <c r="H10" s="41">
        <f>H4+H7</f>
        <v>720.9</v>
      </c>
      <c r="I10" s="1" t="s">
        <v>47</v>
      </c>
    </row>
    <row r="12" spans="4:9" x14ac:dyDescent="0.25">
      <c r="H12" s="40">
        <f>H7/D4</f>
        <v>0.17358024691358026</v>
      </c>
      <c r="I12" s="1" t="s">
        <v>45</v>
      </c>
    </row>
    <row r="14" spans="4:9" x14ac:dyDescent="0.25">
      <c r="H14" s="43">
        <f>H6/H2</f>
        <v>0.39494382022471913</v>
      </c>
      <c r="I14" s="1" t="s">
        <v>40</v>
      </c>
    </row>
    <row r="15" spans="4:9" x14ac:dyDescent="0.25">
      <c r="H15" s="45">
        <f>H14/D8</f>
        <v>1.9747191011235958E-3</v>
      </c>
      <c r="I15" s="1" t="s">
        <v>11</v>
      </c>
    </row>
    <row r="16" spans="4:9" x14ac:dyDescent="0.25">
      <c r="D16" s="1">
        <v>1.5880000000000001</v>
      </c>
      <c r="E16" s="1" t="s">
        <v>41</v>
      </c>
      <c r="H16" s="1">
        <f>H14/D8</f>
        <v>1.9747191011235958E-3</v>
      </c>
      <c r="I16" s="1" t="s">
        <v>11</v>
      </c>
    </row>
    <row r="17" spans="4:9" x14ac:dyDescent="0.25">
      <c r="D17" s="45">
        <f>D16/1000</f>
        <v>1.588E-3</v>
      </c>
      <c r="E17" s="1" t="s">
        <v>11</v>
      </c>
      <c r="H17" s="43">
        <f>H16*1000</f>
        <v>1.9747191011235958</v>
      </c>
      <c r="I17" s="1" t="s">
        <v>41</v>
      </c>
    </row>
    <row r="18" spans="4:9" x14ac:dyDescent="0.25">
      <c r="H18" s="41"/>
    </row>
    <row r="20" spans="4:9" x14ac:dyDescent="0.25">
      <c r="D20" s="1">
        <f>D17*D8</f>
        <v>0.31759999999999999</v>
      </c>
      <c r="E20" s="1" t="s">
        <v>40</v>
      </c>
    </row>
    <row r="21" spans="4:9" x14ac:dyDescent="0.25">
      <c r="D21" s="42">
        <f>D2*D20</f>
        <v>5.6532800000000005</v>
      </c>
      <c r="E21" s="1" t="s">
        <v>42</v>
      </c>
    </row>
    <row r="22" spans="4:9" x14ac:dyDescent="0.25">
      <c r="D22" s="41">
        <f>D21*D2</f>
        <v>100.62838400000001</v>
      </c>
      <c r="E22" s="1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5AD6C-201B-B24E-9ABD-58D3B5485F21}">
  <dimension ref="B2:E19"/>
  <sheetViews>
    <sheetView tabSelected="1" workbookViewId="0">
      <selection activeCell="H17" sqref="H17"/>
    </sheetView>
  </sheetViews>
  <sheetFormatPr baseColWidth="10" defaultColWidth="15.83203125" defaultRowHeight="21" x14ac:dyDescent="0.25"/>
  <cols>
    <col min="1" max="16384" width="15.83203125" style="1"/>
  </cols>
  <sheetData>
    <row r="2" spans="2:5" x14ac:dyDescent="0.25">
      <c r="C2" s="1" t="s">
        <v>51</v>
      </c>
    </row>
    <row r="4" spans="2:5" x14ac:dyDescent="0.25">
      <c r="B4" s="1" t="s">
        <v>57</v>
      </c>
      <c r="C4" s="1">
        <f>21+7/16</f>
        <v>21.4375</v>
      </c>
      <c r="D4" s="1" t="s">
        <v>52</v>
      </c>
    </row>
    <row r="5" spans="2:5" x14ac:dyDescent="0.25">
      <c r="B5" s="1" t="s">
        <v>56</v>
      </c>
      <c r="C5" s="1">
        <f>46+13/16</f>
        <v>46.8125</v>
      </c>
      <c r="D5" s="1" t="s">
        <v>53</v>
      </c>
    </row>
    <row r="7" spans="2:5" x14ac:dyDescent="0.25">
      <c r="B7" s="1" t="s">
        <v>55</v>
      </c>
      <c r="C7" s="1">
        <f>C4*2</f>
        <v>42.875</v>
      </c>
      <c r="D7" s="1" t="s">
        <v>54</v>
      </c>
    </row>
    <row r="8" spans="2:5" x14ac:dyDescent="0.25">
      <c r="C8" s="1">
        <f>(43-C7)*16</f>
        <v>2</v>
      </c>
    </row>
    <row r="12" spans="2:5" x14ac:dyDescent="0.25">
      <c r="D12" s="1">
        <f>46+13/16</f>
        <v>46.8125</v>
      </c>
      <c r="E12" s="1">
        <f>D12/39.37</f>
        <v>1.1890398780797562</v>
      </c>
    </row>
    <row r="13" spans="2:5" x14ac:dyDescent="0.25">
      <c r="B13" s="1">
        <v>36</v>
      </c>
      <c r="D13" s="1">
        <f>21+7/16</f>
        <v>21.4375</v>
      </c>
      <c r="E13" s="1">
        <f>D13/39.37</f>
        <v>0.54451358902717806</v>
      </c>
    </row>
    <row r="14" spans="2:5" x14ac:dyDescent="0.25">
      <c r="B14" s="1">
        <f>4.5*4.5</f>
        <v>20.25</v>
      </c>
      <c r="D14" s="1">
        <f>D12*D13</f>
        <v>1003.54296875</v>
      </c>
      <c r="E14" s="1">
        <f>E12*E13</f>
        <v>0.64744837150964629</v>
      </c>
    </row>
    <row r="15" spans="2:5" x14ac:dyDescent="0.25">
      <c r="B15" s="1">
        <f>B13*B14</f>
        <v>729</v>
      </c>
      <c r="D15" s="1">
        <f>D14/12/12</f>
        <v>6.9690483940972223</v>
      </c>
    </row>
    <row r="16" spans="2:5" x14ac:dyDescent="0.25">
      <c r="D16" s="1">
        <f>D15*8</f>
        <v>55.752387152777779</v>
      </c>
      <c r="E16" s="1">
        <f>E14*8</f>
        <v>5.1795869720771703</v>
      </c>
    </row>
    <row r="18" spans="4:5" x14ac:dyDescent="0.25">
      <c r="D18" s="1">
        <v>54</v>
      </c>
      <c r="E18" s="1">
        <v>5</v>
      </c>
    </row>
    <row r="19" spans="4:5" x14ac:dyDescent="0.25">
      <c r="D19" s="46">
        <f>D16/D18</f>
        <v>1.0324516139403292</v>
      </c>
      <c r="E19" s="46">
        <f>E16/E18</f>
        <v>1.0359173944154341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2024-02-10T21:13:33Z</dcterms:created>
  <dcterms:modified xsi:type="dcterms:W3CDTF">2024-03-13T14:45:45Z</dcterms:modified>
</cp:coreProperties>
</file>