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esktop/solar heating/"/>
    </mc:Choice>
  </mc:AlternateContent>
  <xr:revisionPtr revIDLastSave="0" documentId="13_ncr:1_{05CF9EAC-9378-A04A-9BCB-0DD4DFA96F14}" xr6:coauthVersionLast="47" xr6:coauthVersionMax="47" xr10:uidLastSave="{00000000-0000-0000-0000-000000000000}"/>
  <bookViews>
    <workbookView xWindow="12360" yWindow="500" windowWidth="31960" windowHeight="26640" xr2:uid="{564D9498-BE1E-7341-89DA-813586FA646B}"/>
  </bookViews>
  <sheets>
    <sheet name="Sheet1" sheetId="1" r:id="rId1"/>
    <sheet name="Sheet2" sheetId="2" r:id="rId2"/>
  </sheets>
  <externalReferences>
    <externalReference r:id="rId3"/>
  </externalReferences>
  <definedNames>
    <definedName name="rh_caps">Sheet1!$B$10</definedName>
    <definedName name="rh_dv">Sheet1!$B$19</definedName>
    <definedName name="rh_dw">Sheet1!$B$17</definedName>
    <definedName name="rh_farads">Sheet1!$B$14</definedName>
    <definedName name="rh_feach">Sheet1!$B$7</definedName>
    <definedName name="rh_ohms">#REF!</definedName>
    <definedName name="rh_solar">Sheet1!$B$22</definedName>
    <definedName name="rh_vmax">Sheet1!$B$13</definedName>
    <definedName name="rh_vmin">Sheet1!$B$12</definedName>
    <definedName name="rh_wat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F16" i="2"/>
  <c r="F17" i="2" s="1"/>
  <c r="D16" i="2"/>
  <c r="D17" i="2" s="1"/>
  <c r="F11" i="2"/>
  <c r="D11" i="2"/>
  <c r="J11" i="2"/>
  <c r="H11" i="2"/>
  <c r="B30" i="1"/>
  <c r="B29" i="1"/>
  <c r="L43" i="1"/>
  <c r="F43" i="1"/>
  <c r="G43" i="1" s="1"/>
  <c r="I43" i="1" s="1"/>
  <c r="D43" i="1"/>
  <c r="L42" i="1"/>
  <c r="F42" i="1"/>
  <c r="G42" i="1" s="1"/>
  <c r="I42" i="1" s="1"/>
  <c r="D42" i="1"/>
  <c r="L41" i="1"/>
  <c r="F41" i="1"/>
  <c r="G41" i="1" s="1"/>
  <c r="I41" i="1" s="1"/>
  <c r="D41" i="1"/>
  <c r="L40" i="1"/>
  <c r="F40" i="1"/>
  <c r="G40" i="1" s="1"/>
  <c r="I40" i="1" s="1"/>
  <c r="D40" i="1"/>
  <c r="L39" i="1"/>
  <c r="K39" i="1"/>
  <c r="D39" i="1"/>
  <c r="L38" i="1"/>
  <c r="F38" i="1"/>
  <c r="G38" i="1" s="1"/>
  <c r="D38" i="1"/>
  <c r="L37" i="1"/>
  <c r="K37" i="1"/>
  <c r="D37" i="1"/>
  <c r="L36" i="1"/>
  <c r="K36" i="1"/>
  <c r="D36" i="1"/>
  <c r="L35" i="1"/>
  <c r="K35" i="1"/>
  <c r="D35" i="1"/>
  <c r="I25" i="1"/>
  <c r="K25" i="1" s="1"/>
  <c r="B14" i="1"/>
  <c r="J38" i="1" s="1"/>
  <c r="H17" i="2" l="1"/>
  <c r="I38" i="1"/>
  <c r="K38" i="1"/>
  <c r="K42" i="1"/>
  <c r="K40" i="1"/>
  <c r="J41" i="1"/>
  <c r="J40" i="1"/>
  <c r="F37" i="1"/>
  <c r="G37" i="1" s="1"/>
  <c r="I37" i="1" s="1"/>
  <c r="K41" i="1"/>
  <c r="F35" i="1"/>
  <c r="G35" i="1" s="1"/>
  <c r="I35" i="1" s="1"/>
  <c r="B16" i="1"/>
  <c r="B19" i="1"/>
  <c r="B20" i="1" s="1"/>
  <c r="B21" i="1" s="1"/>
  <c r="J37" i="1"/>
  <c r="J39" i="1"/>
  <c r="F36" i="1"/>
  <c r="G36" i="1" s="1"/>
  <c r="I36" i="1" s="1"/>
  <c r="J43" i="1"/>
  <c r="F15" i="1"/>
  <c r="J42" i="1"/>
  <c r="J35" i="1"/>
  <c r="F39" i="1"/>
  <c r="G39" i="1" s="1"/>
  <c r="I39" i="1" s="1"/>
  <c r="J36" i="1"/>
  <c r="K43" i="1"/>
  <c r="B15" i="1"/>
  <c r="B17" i="1" l="1"/>
  <c r="B23" i="1" s="1"/>
</calcChain>
</file>

<file path=xl/sharedStrings.xml><?xml version="1.0" encoding="utf-8"?>
<sst xmlns="http://schemas.openxmlformats.org/spreadsheetml/2006/main" count="156" uniqueCount="79">
  <si>
    <t>Exploring using my supercap bank as a buffer for resistive heating</t>
  </si>
  <si>
    <t>resistor ohms</t>
  </si>
  <si>
    <t>wh=(Farads*Volts^2)/(2*3600)</t>
  </si>
  <si>
    <t>resistor watts</t>
  </si>
  <si>
    <t>cap farads</t>
  </si>
  <si>
    <t>cap abs max volts</t>
  </si>
  <si>
    <t>cap operational volts</t>
  </si>
  <si>
    <t>3 resistors in parallel can discharge from 14.7 to 13.8 in 8 seconds (max 60 amps)</t>
  </si>
  <si>
    <t>caps in series</t>
  </si>
  <si>
    <t>cap bank min volts</t>
  </si>
  <si>
    <t>cap bank max volts</t>
  </si>
  <si>
    <t>cap bank farads</t>
  </si>
  <si>
    <t>STE180NE10</t>
  </si>
  <si>
    <r>
      <t>N-channel 100V - 4.5m</t>
    </r>
    <r>
      <rPr>
        <sz val="15"/>
        <color indexed="8"/>
        <rFont val="Symbol"/>
        <charset val="2"/>
      </rPr>
      <t xml:space="preserve">Ω </t>
    </r>
    <r>
      <rPr>
        <sz val="15"/>
        <color indexed="8"/>
        <rFont val="Helvetica"/>
        <family val="2"/>
      </rPr>
      <t xml:space="preserve">- 180A - ISOTOP STripFETTM Power MOSFET </t>
    </r>
  </si>
  <si>
    <t>cap bank max Wh</t>
  </si>
  <si>
    <t>cap bank min Wh</t>
  </si>
  <si>
    <t>" -t / C / ln(U_1 / U_0) "</t>
  </si>
  <si>
    <t>cap buffer range Wh</t>
  </si>
  <si>
    <t>" t = F * R * ln( Vlo/Vhi) "</t>
  </si>
  <si>
    <t>load sec</t>
  </si>
  <si>
    <t>bleed ohms for load sec</t>
  </si>
  <si>
    <t>peak current</t>
  </si>
  <si>
    <t>peak watts</t>
  </si>
  <si>
    <t>solar watts</t>
  </si>
  <si>
    <t>buffer recovery sec</t>
  </si>
  <si>
    <t>cont idle A</t>
  </si>
  <si>
    <t>v</t>
  </si>
  <si>
    <t>w</t>
  </si>
  <si>
    <t>hours</t>
  </si>
  <si>
    <t>wh</t>
  </si>
  <si>
    <t>max cap voltage</t>
  </si>
  <si>
    <t>operational max voltage</t>
  </si>
  <si>
    <t>expected controller nominal voltage</t>
  </si>
  <si>
    <t>max</t>
  </si>
  <si>
    <t>res in string</t>
  </si>
  <si>
    <t>parallel str</t>
  </si>
  <si>
    <t>res count</t>
  </si>
  <si>
    <t>total ohms</t>
  </si>
  <si>
    <t>amps drawn</t>
  </si>
  <si>
    <t>watts drawn</t>
  </si>
  <si>
    <t>watts rated</t>
  </si>
  <si>
    <t>100% duty</t>
  </si>
  <si>
    <t>debuf sec</t>
  </si>
  <si>
    <t>static volts</t>
  </si>
  <si>
    <t>pwm duty</t>
  </si>
  <si>
    <t>Discharge and recharge time for resistive heating</t>
  </si>
  <si>
    <t>ohm</t>
  </si>
  <si>
    <t>watt</t>
  </si>
  <si>
    <t>deep cycle marine battery</t>
  </si>
  <si>
    <t>my 100AH LiFePO4</t>
  </si>
  <si>
    <t>Al's 400AH LiFePO4</t>
  </si>
  <si>
    <t>resistors in series on 120vac</t>
  </si>
  <si>
    <t>volt</t>
  </si>
  <si>
    <t>vac</t>
  </si>
  <si>
    <t>amp</t>
  </si>
  <si>
    <t>para resistors</t>
  </si>
  <si>
    <t>series resistors</t>
  </si>
  <si>
    <t>watt draw</t>
  </si>
  <si>
    <t>watt rating</t>
  </si>
  <si>
    <t>AH</t>
  </si>
  <si>
    <t>WH</t>
  </si>
  <si>
    <t>hours runtime</t>
  </si>
  <si>
    <t>full rechage time</t>
  </si>
  <si>
    <t>days</t>
  </si>
  <si>
    <t>bulk charge voltage is a little higher than dischage voltage so I will assume that cancels out the charge inefficiencies</t>
  </si>
  <si>
    <t>ohms</t>
  </si>
  <si>
    <t>volts</t>
  </si>
  <si>
    <t>amps</t>
  </si>
  <si>
    <t>cost ea</t>
  </si>
  <si>
    <t>watts</t>
  </si>
  <si>
    <t>ohms ea</t>
  </si>
  <si>
    <t>qty</t>
  </si>
  <si>
    <t>bill</t>
  </si>
  <si>
    <t>I already have over 10 x 2 ohm 100 watt resistors</t>
  </si>
  <si>
    <t>will probably just use a fixed battery and connect the load through a large mosfet</t>
  </si>
  <si>
    <t>then run an arduino as a constant voltage controller, operating the big mosfet through a gate driver</t>
  </si>
  <si>
    <t>the idea being to dump 100% of the power being collected from the solar panels, so the battery stays at a constant voltage (charge) and doesn't experience any cycling</t>
  </si>
  <si>
    <t>of course when the solar panels are not harvesting, the load will be 100% off and the battery will only be running the controller and arduino (100-200mA)</t>
  </si>
  <si>
    <t>might want to add some sort of sense for the arduino to know if the solar panels are not harvesting, to insure the load is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</si>
</sst>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0.000"/>
  </numFmts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sz val="15"/>
      <color indexed="8"/>
      <name val="Helvetica"/>
      <family val="2"/>
    </font>
    <font>
      <sz val="15"/>
      <color indexed="8"/>
      <name val="Symbol"/>
      <charset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C5F3"/>
        <bgColor indexed="64"/>
      </patternFill>
    </fill>
    <fill>
      <patternFill patternType="solid">
        <fgColor rgb="FF73FBB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9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3" fontId="2" fillId="0" borderId="0" xfId="0" applyNumberFormat="1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8" fontId="2" fillId="0" borderId="0" xfId="0" applyNumberFormat="1" applyFont="1"/>
    <xf numFmtId="0" fontId="0" fillId="0" borderId="8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fisher/DATA_XFER/www/N0ZYC/power/wire%20resources/W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re specs"/>
      <sheetName val="solar dist"/>
      <sheetName val="charge dist"/>
      <sheetName val="charging (dist lines)"/>
      <sheetName val="charging (gauge)"/>
      <sheetName val="charging (length)"/>
      <sheetName val="charging (res)"/>
      <sheetName val="predictions"/>
      <sheetName val="CU vs CCA"/>
      <sheetName val="adaptive loads"/>
      <sheetName val="comparisons"/>
      <sheetName val="spool weights"/>
      <sheetName val="panels"/>
      <sheetName val="tables"/>
      <sheetName val="e00eb4de3c8a421cba9b8f4cb8546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EE81-CAC2-734A-BF3A-96DCBB231CCB}">
  <dimension ref="A1:O52"/>
  <sheetViews>
    <sheetView tabSelected="1" workbookViewId="0">
      <selection activeCell="C52" sqref="C52"/>
    </sheetView>
  </sheetViews>
  <sheetFormatPr baseColWidth="10" defaultColWidth="15.83203125" defaultRowHeight="21" x14ac:dyDescent="0.25"/>
  <cols>
    <col min="1" max="1" width="3.83203125" style="1" customWidth="1"/>
    <col min="2" max="16384" width="15.83203125" style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3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>
        <v>0.72</v>
      </c>
      <c r="C4" s="2" t="s">
        <v>1</v>
      </c>
      <c r="D4" s="2"/>
      <c r="E4" s="2"/>
      <c r="F4" s="2"/>
      <c r="G4" s="2"/>
      <c r="H4" s="2"/>
      <c r="J4" s="2"/>
      <c r="K4" s="2"/>
      <c r="L4" s="2"/>
      <c r="M4" s="2"/>
      <c r="N4" s="2"/>
      <c r="O4" s="2"/>
    </row>
    <row r="5" spans="1:15" x14ac:dyDescent="0.25">
      <c r="A5" s="2"/>
      <c r="B5" s="2">
        <v>300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>
        <v>3000</v>
      </c>
      <c r="C7" s="2" t="s">
        <v>4</v>
      </c>
      <c r="D7" s="2"/>
      <c r="E7" s="2"/>
      <c r="F7" s="2"/>
      <c r="G7" s="2"/>
      <c r="H7" s="2"/>
      <c r="I7" s="2"/>
      <c r="J7" s="2" t="s">
        <v>2</v>
      </c>
      <c r="K7" s="2"/>
      <c r="L7" s="2"/>
      <c r="M7" s="2"/>
      <c r="N7" s="2"/>
      <c r="O7" s="2"/>
    </row>
    <row r="8" spans="1:15" x14ac:dyDescent="0.25">
      <c r="A8" s="2"/>
      <c r="B8" s="2">
        <v>2.7</v>
      </c>
      <c r="C8" s="2" t="s">
        <v>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>
        <v>2.5</v>
      </c>
      <c r="C9" s="2" t="s">
        <v>6</v>
      </c>
      <c r="D9" s="2"/>
      <c r="E9" s="2"/>
      <c r="F9" s="2"/>
      <c r="G9" s="2"/>
      <c r="H9" s="2"/>
      <c r="I9" s="2"/>
      <c r="J9" s="2" t="s">
        <v>7</v>
      </c>
      <c r="K9" s="2"/>
      <c r="L9" s="2"/>
      <c r="M9" s="2"/>
      <c r="N9" s="2"/>
      <c r="O9" s="2"/>
    </row>
    <row r="10" spans="1:15" x14ac:dyDescent="0.25">
      <c r="A10" s="2"/>
      <c r="B10" s="2">
        <v>6</v>
      </c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>
        <v>13.8</v>
      </c>
      <c r="C12" s="2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>
        <v>14.7</v>
      </c>
      <c r="C13" s="2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>
        <f>rh_feach/rh_caps</f>
        <v>500</v>
      </c>
      <c r="C14" s="2" t="s">
        <v>11</v>
      </c>
      <c r="D14" s="2"/>
      <c r="E14" s="2"/>
      <c r="F14" s="2"/>
      <c r="G14" s="2"/>
      <c r="H14" s="2"/>
      <c r="I14" s="2"/>
      <c r="J14" s="2" t="s">
        <v>12</v>
      </c>
      <c r="K14" s="3" t="s">
        <v>13</v>
      </c>
      <c r="L14" s="2"/>
      <c r="M14" s="2"/>
      <c r="N14" s="2"/>
      <c r="O14" s="2"/>
    </row>
    <row r="15" spans="1:15" x14ac:dyDescent="0.25">
      <c r="A15" s="2"/>
      <c r="B15" s="4">
        <f>B14*POWER(B13,2)/(2*3600)</f>
        <v>15.006249999999998</v>
      </c>
      <c r="C15" s="2" t="s">
        <v>14</v>
      </c>
      <c r="D15" s="2"/>
      <c r="E15" s="2"/>
      <c r="F15" s="2">
        <f>-B18/B14/LN(B12/B13)</f>
        <v>0.63312275100344384</v>
      </c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4">
        <f>B14*POWER(B12,2)/(2*3600)</f>
        <v>13.225000000000001</v>
      </c>
      <c r="C16" s="2" t="s">
        <v>15</v>
      </c>
      <c r="D16" s="2"/>
      <c r="E16" s="2"/>
      <c r="F16" s="2" t="s">
        <v>16</v>
      </c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4">
        <f>B15-B16</f>
        <v>1.7812499999999964</v>
      </c>
      <c r="C17" s="2" t="s">
        <v>17</v>
      </c>
      <c r="D17" s="2"/>
      <c r="E17" s="2"/>
      <c r="F17" s="2" t="s">
        <v>18</v>
      </c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5">
        <v>20</v>
      </c>
      <c r="C18" s="2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6">
        <f>-B18/B14/LN(B12/B13)</f>
        <v>0.63312275100344384</v>
      </c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4">
        <f>B13/rh_dv</f>
        <v>23.218246345912846</v>
      </c>
      <c r="C20" s="2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5">
        <f>B20*B13</f>
        <v>341.30822128491883</v>
      </c>
      <c r="C21" s="2" t="s">
        <v>22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5">
        <v>500</v>
      </c>
      <c r="C22" s="2" t="s">
        <v>23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5">
        <f>rh_dw*60*60/rh_solar</f>
        <v>12.824999999999974</v>
      </c>
      <c r="C23" s="2" t="s">
        <v>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5"/>
      <c r="C24" s="2"/>
      <c r="D24" s="2"/>
      <c r="E24" s="2"/>
      <c r="F24" s="2"/>
      <c r="G24" s="2" t="s">
        <v>25</v>
      </c>
      <c r="H24" s="2" t="s">
        <v>26</v>
      </c>
      <c r="I24" s="2" t="s">
        <v>27</v>
      </c>
      <c r="J24" s="2" t="s">
        <v>28</v>
      </c>
      <c r="K24" s="2" t="s">
        <v>29</v>
      </c>
      <c r="L24" s="2"/>
      <c r="M24" s="2"/>
      <c r="N24" s="2"/>
      <c r="O24" s="2"/>
    </row>
    <row r="25" spans="1:15" x14ac:dyDescent="0.25">
      <c r="A25" s="2"/>
      <c r="B25" s="5"/>
      <c r="C25" s="2"/>
      <c r="D25" s="2"/>
      <c r="E25" s="2"/>
      <c r="F25" s="2"/>
      <c r="G25" s="2">
        <v>0.2</v>
      </c>
      <c r="H25" s="2">
        <v>12</v>
      </c>
      <c r="I25" s="2">
        <f>G25*H25</f>
        <v>2.4000000000000004</v>
      </c>
      <c r="J25" s="2">
        <v>24</v>
      </c>
      <c r="K25" s="2">
        <f>I25*J25</f>
        <v>57.600000000000009</v>
      </c>
      <c r="L25" s="2"/>
      <c r="M25" s="2"/>
      <c r="N25" s="2"/>
      <c r="O25" s="2"/>
    </row>
    <row r="26" spans="1:15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>
        <f>B8*rh_caps</f>
        <v>16.200000000000003</v>
      </c>
      <c r="C29" s="2" t="s">
        <v>30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>
        <f>B9*rh_caps</f>
        <v>15</v>
      </c>
      <c r="C30" s="2" t="s">
        <v>31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>
        <v>14.7</v>
      </c>
      <c r="C31" s="2" t="s">
        <v>32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7" t="s">
        <v>33</v>
      </c>
      <c r="F33" s="7" t="s">
        <v>33</v>
      </c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7" t="s">
        <v>34</v>
      </c>
      <c r="C34" s="7" t="s">
        <v>35</v>
      </c>
      <c r="D34" s="7" t="s">
        <v>36</v>
      </c>
      <c r="E34" s="7" t="s">
        <v>37</v>
      </c>
      <c r="F34" s="7" t="s">
        <v>38</v>
      </c>
      <c r="G34" s="7" t="s">
        <v>39</v>
      </c>
      <c r="H34" s="7" t="s">
        <v>40</v>
      </c>
      <c r="I34" s="7" t="s">
        <v>41</v>
      </c>
      <c r="J34" s="7" t="s">
        <v>42</v>
      </c>
      <c r="K34" s="7" t="s">
        <v>43</v>
      </c>
      <c r="L34" s="7" t="s">
        <v>44</v>
      </c>
      <c r="M34" s="2"/>
      <c r="N34" s="2"/>
      <c r="O34" s="2"/>
    </row>
    <row r="35" spans="1:15" x14ac:dyDescent="0.25">
      <c r="A35" s="2"/>
      <c r="B35" s="2">
        <v>1</v>
      </c>
      <c r="C35" s="7">
        <v>1</v>
      </c>
      <c r="D35" s="7">
        <f>B35*C35</f>
        <v>1</v>
      </c>
      <c r="E35" s="7">
        <v>0.72</v>
      </c>
      <c r="F35" s="8">
        <f t="shared" ref="F35:F43" si="0">rh_vmax/E35</f>
        <v>20.416666666666668</v>
      </c>
      <c r="G35" s="8">
        <f t="shared" ref="G35:G43" si="1">rh_vmax*F35</f>
        <v>300.125</v>
      </c>
      <c r="H35" s="7">
        <v>300</v>
      </c>
      <c r="I35" s="9">
        <f>G35/H35</f>
        <v>1.0004166666666667</v>
      </c>
      <c r="J35" s="8">
        <f t="shared" ref="J35:J43" si="2">rh_farads*E35*LN(rh_vmax/rh_vmin)</f>
        <v>22.744404583751326</v>
      </c>
      <c r="K35" s="10">
        <f t="shared" ref="K35:K43" si="3">SQRT(rh_solar*E35)</f>
        <v>18.973665961010276</v>
      </c>
      <c r="L35" s="11">
        <f t="shared" ref="L35:L43" si="4">rh_solar/H35</f>
        <v>1.6666666666666667</v>
      </c>
      <c r="M35" s="2"/>
      <c r="N35" s="2"/>
      <c r="O35" s="2"/>
    </row>
    <row r="36" spans="1:15" x14ac:dyDescent="0.25">
      <c r="A36" s="2"/>
      <c r="B36" s="2">
        <v>1</v>
      </c>
      <c r="C36" s="7">
        <v>2</v>
      </c>
      <c r="D36" s="7">
        <f t="shared" ref="D36:D43" si="5">B36*C36</f>
        <v>2</v>
      </c>
      <c r="E36" s="7">
        <v>0.36</v>
      </c>
      <c r="F36" s="8">
        <f t="shared" si="0"/>
        <v>40.833333333333336</v>
      </c>
      <c r="G36" s="8">
        <f t="shared" si="1"/>
        <v>600.25</v>
      </c>
      <c r="H36" s="7">
        <v>600</v>
      </c>
      <c r="I36" s="9">
        <f t="shared" ref="I36:I43" si="6">G36/H36</f>
        <v>1.0004166666666667</v>
      </c>
      <c r="J36" s="8">
        <f t="shared" si="2"/>
        <v>11.372202291875663</v>
      </c>
      <c r="K36" s="10">
        <f t="shared" si="3"/>
        <v>13.416407864998739</v>
      </c>
      <c r="L36" s="11">
        <f t="shared" si="4"/>
        <v>0.83333333333333337</v>
      </c>
      <c r="M36" s="2"/>
      <c r="N36" s="2"/>
      <c r="O36" s="2"/>
    </row>
    <row r="37" spans="1:15" x14ac:dyDescent="0.25">
      <c r="A37" s="2"/>
      <c r="B37" s="2">
        <v>1</v>
      </c>
      <c r="C37" s="7">
        <v>3</v>
      </c>
      <c r="D37" s="7">
        <f t="shared" si="5"/>
        <v>3</v>
      </c>
      <c r="E37" s="7">
        <v>0.24</v>
      </c>
      <c r="F37" s="8">
        <f t="shared" si="0"/>
        <v>61.25</v>
      </c>
      <c r="G37" s="8">
        <f t="shared" si="1"/>
        <v>900.375</v>
      </c>
      <c r="H37" s="7">
        <v>900</v>
      </c>
      <c r="I37" s="9">
        <f t="shared" si="6"/>
        <v>1.0004166666666667</v>
      </c>
      <c r="J37" s="8">
        <f t="shared" si="2"/>
        <v>7.581468194583775</v>
      </c>
      <c r="K37" s="10">
        <f t="shared" si="3"/>
        <v>10.954451150103322</v>
      </c>
      <c r="L37" s="11">
        <f t="shared" si="4"/>
        <v>0.55555555555555558</v>
      </c>
      <c r="M37" s="2"/>
      <c r="N37" s="2"/>
      <c r="O37" s="2"/>
    </row>
    <row r="38" spans="1:15" x14ac:dyDescent="0.25">
      <c r="A38" s="2"/>
      <c r="B38" s="2">
        <v>1</v>
      </c>
      <c r="C38" s="7">
        <v>4</v>
      </c>
      <c r="D38" s="7">
        <f t="shared" si="5"/>
        <v>4</v>
      </c>
      <c r="E38" s="7">
        <v>0.18</v>
      </c>
      <c r="F38" s="8">
        <f t="shared" si="0"/>
        <v>81.666666666666671</v>
      </c>
      <c r="G38" s="8">
        <f t="shared" si="1"/>
        <v>1200.5</v>
      </c>
      <c r="H38" s="7">
        <v>1200</v>
      </c>
      <c r="I38" s="9">
        <f t="shared" si="6"/>
        <v>1.0004166666666667</v>
      </c>
      <c r="J38" s="8">
        <f t="shared" si="2"/>
        <v>5.6861011459378314</v>
      </c>
      <c r="K38" s="10">
        <f t="shared" si="3"/>
        <v>9.4868329805051381</v>
      </c>
      <c r="L38" s="11">
        <f t="shared" si="4"/>
        <v>0.41666666666666669</v>
      </c>
      <c r="M38" s="2"/>
      <c r="N38" s="2"/>
      <c r="O38" s="2"/>
    </row>
    <row r="39" spans="1:15" ht="22" thickBot="1" x14ac:dyDescent="0.3">
      <c r="A39" s="2"/>
      <c r="B39" s="2">
        <v>1</v>
      </c>
      <c r="C39" s="7">
        <v>5</v>
      </c>
      <c r="D39" s="7">
        <f t="shared" si="5"/>
        <v>5</v>
      </c>
      <c r="E39" s="7">
        <v>0.14399999999999999</v>
      </c>
      <c r="F39" s="8">
        <f t="shared" si="0"/>
        <v>102.08333333333334</v>
      </c>
      <c r="G39" s="8">
        <f t="shared" si="1"/>
        <v>1500.625</v>
      </c>
      <c r="H39" s="7">
        <v>1500</v>
      </c>
      <c r="I39" s="9">
        <f t="shared" si="6"/>
        <v>1.0004166666666667</v>
      </c>
      <c r="J39" s="8">
        <f t="shared" si="2"/>
        <v>4.5488809167502655</v>
      </c>
      <c r="K39" s="10">
        <f t="shared" si="3"/>
        <v>8.4852813742385695</v>
      </c>
      <c r="L39" s="11">
        <f t="shared" si="4"/>
        <v>0.33333333333333331</v>
      </c>
      <c r="M39" s="2"/>
      <c r="N39" s="2"/>
      <c r="O39" s="2"/>
    </row>
    <row r="40" spans="1:15" ht="22" thickBot="1" x14ac:dyDescent="0.3">
      <c r="A40" s="2"/>
      <c r="B40" s="12">
        <v>1</v>
      </c>
      <c r="C40" s="13">
        <v>6</v>
      </c>
      <c r="D40" s="13">
        <f t="shared" si="5"/>
        <v>6</v>
      </c>
      <c r="E40" s="13">
        <v>0.12</v>
      </c>
      <c r="F40" s="14">
        <f t="shared" si="0"/>
        <v>122.5</v>
      </c>
      <c r="G40" s="14">
        <f t="shared" si="1"/>
        <v>1800.75</v>
      </c>
      <c r="H40" s="13">
        <v>1800</v>
      </c>
      <c r="I40" s="15">
        <f t="shared" si="6"/>
        <v>1.0004166666666667</v>
      </c>
      <c r="J40" s="14">
        <f t="shared" si="2"/>
        <v>3.7907340972918875</v>
      </c>
      <c r="K40" s="16">
        <f t="shared" si="3"/>
        <v>7.745966692414834</v>
      </c>
      <c r="L40" s="17">
        <f t="shared" si="4"/>
        <v>0.27777777777777779</v>
      </c>
      <c r="M40" s="2"/>
      <c r="N40" s="2"/>
      <c r="O40" s="2"/>
    </row>
    <row r="41" spans="1:15" x14ac:dyDescent="0.25">
      <c r="A41" s="2"/>
      <c r="B41" s="2">
        <v>2</v>
      </c>
      <c r="C41" s="7">
        <v>1</v>
      </c>
      <c r="D41" s="7">
        <f t="shared" si="5"/>
        <v>2</v>
      </c>
      <c r="E41" s="7">
        <v>1.44</v>
      </c>
      <c r="F41" s="8">
        <f t="shared" si="0"/>
        <v>10.208333333333334</v>
      </c>
      <c r="G41" s="8">
        <f t="shared" si="1"/>
        <v>150.0625</v>
      </c>
      <c r="H41" s="7">
        <v>600</v>
      </c>
      <c r="I41" s="18">
        <f t="shared" si="6"/>
        <v>0.25010416666666668</v>
      </c>
      <c r="J41" s="8">
        <f t="shared" si="2"/>
        <v>45.488809167502652</v>
      </c>
      <c r="K41" s="10">
        <f t="shared" si="3"/>
        <v>26.832815729997478</v>
      </c>
      <c r="L41" s="11">
        <f t="shared" si="4"/>
        <v>0.83333333333333337</v>
      </c>
      <c r="M41" s="2"/>
      <c r="N41" s="2"/>
      <c r="O41" s="2"/>
    </row>
    <row r="42" spans="1:15" x14ac:dyDescent="0.25">
      <c r="A42" s="2"/>
      <c r="B42" s="2">
        <v>2</v>
      </c>
      <c r="C42" s="7">
        <v>2</v>
      </c>
      <c r="D42" s="7">
        <f t="shared" si="5"/>
        <v>4</v>
      </c>
      <c r="E42" s="7">
        <v>0.72</v>
      </c>
      <c r="F42" s="8">
        <f t="shared" si="0"/>
        <v>20.416666666666668</v>
      </c>
      <c r="G42" s="8">
        <f t="shared" si="1"/>
        <v>300.125</v>
      </c>
      <c r="H42" s="7">
        <v>1200</v>
      </c>
      <c r="I42" s="18">
        <f t="shared" si="6"/>
        <v>0.25010416666666668</v>
      </c>
      <c r="J42" s="8">
        <f t="shared" si="2"/>
        <v>22.744404583751326</v>
      </c>
      <c r="K42" s="10">
        <f t="shared" si="3"/>
        <v>18.973665961010276</v>
      </c>
      <c r="L42" s="11">
        <f t="shared" si="4"/>
        <v>0.41666666666666669</v>
      </c>
      <c r="M42" s="2"/>
      <c r="N42" s="2"/>
      <c r="O42" s="2"/>
    </row>
    <row r="43" spans="1:15" x14ac:dyDescent="0.25">
      <c r="A43" s="2"/>
      <c r="B43" s="2">
        <v>2</v>
      </c>
      <c r="C43" s="7">
        <v>3</v>
      </c>
      <c r="D43" s="7">
        <f t="shared" si="5"/>
        <v>6</v>
      </c>
      <c r="E43" s="7">
        <v>0.48</v>
      </c>
      <c r="F43" s="8">
        <f t="shared" si="0"/>
        <v>30.625</v>
      </c>
      <c r="G43" s="8">
        <f t="shared" si="1"/>
        <v>450.1875</v>
      </c>
      <c r="H43" s="7">
        <v>1800</v>
      </c>
      <c r="I43" s="18">
        <f t="shared" si="6"/>
        <v>0.25010416666666668</v>
      </c>
      <c r="J43" s="8">
        <f t="shared" si="2"/>
        <v>15.16293638916755</v>
      </c>
      <c r="K43" s="10">
        <f t="shared" si="3"/>
        <v>15.491933384829668</v>
      </c>
      <c r="L43" s="11">
        <f t="shared" si="4"/>
        <v>0.27777777777777779</v>
      </c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 t="s">
        <v>74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 t="s">
        <v>75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 t="s">
        <v>76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 t="s">
        <v>77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1" spans="1:15" x14ac:dyDescent="0.25">
      <c r="C51" s="1" t="s">
        <v>78</v>
      </c>
    </row>
    <row r="52" spans="1:15" x14ac:dyDescent="0.25">
      <c r="C52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434A-6628-7A44-8965-DFCF43819F43}">
  <dimension ref="B1:N51"/>
  <sheetViews>
    <sheetView workbookViewId="0">
      <selection activeCell="B5" sqref="B5"/>
    </sheetView>
  </sheetViews>
  <sheetFormatPr baseColWidth="10" defaultColWidth="15.83203125" defaultRowHeight="21" x14ac:dyDescent="0.25"/>
  <cols>
    <col min="1" max="1" width="3.83203125" style="1" customWidth="1"/>
    <col min="2" max="16384" width="15.83203125" style="1"/>
  </cols>
  <sheetData>
    <row r="1" spans="2:1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19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B4" s="2">
        <v>0.72</v>
      </c>
      <c r="C4" s="2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>
        <v>300</v>
      </c>
      <c r="C5" s="2" t="s">
        <v>47</v>
      </c>
      <c r="D5" s="2" t="s">
        <v>48</v>
      </c>
      <c r="E5" s="2"/>
      <c r="F5" s="2" t="s">
        <v>49</v>
      </c>
      <c r="G5" s="2"/>
      <c r="H5" s="2" t="s">
        <v>50</v>
      </c>
      <c r="I5" s="2"/>
      <c r="J5" s="2" t="s">
        <v>51</v>
      </c>
      <c r="K5" s="2"/>
      <c r="L5" s="2"/>
      <c r="M5" s="2"/>
      <c r="N5" s="2"/>
    </row>
    <row r="6" spans="2:14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25">
      <c r="B8" s="2">
        <v>15</v>
      </c>
      <c r="C8" s="2" t="s">
        <v>52</v>
      </c>
      <c r="D8" s="2">
        <v>12.6</v>
      </c>
      <c r="E8" s="2" t="s">
        <v>52</v>
      </c>
      <c r="F8" s="2">
        <v>14.2</v>
      </c>
      <c r="G8" s="2" t="s">
        <v>52</v>
      </c>
      <c r="H8" s="2">
        <v>14.2</v>
      </c>
      <c r="I8" s="2" t="s">
        <v>52</v>
      </c>
      <c r="J8" s="2">
        <v>120</v>
      </c>
      <c r="K8" s="2" t="s">
        <v>53</v>
      </c>
      <c r="L8" s="2"/>
      <c r="M8" s="2"/>
      <c r="N8" s="2"/>
    </row>
    <row r="9" spans="2:14" x14ac:dyDescent="0.25">
      <c r="B9" s="4">
        <v>20</v>
      </c>
      <c r="C9" s="2" t="s">
        <v>54</v>
      </c>
      <c r="D9">
        <v>1</v>
      </c>
      <c r="E9" s="2" t="s">
        <v>55</v>
      </c>
      <c r="F9" s="2">
        <v>2</v>
      </c>
      <c r="G9" s="2" t="s">
        <v>55</v>
      </c>
      <c r="H9" s="2">
        <v>3</v>
      </c>
      <c r="I9" s="2" t="s">
        <v>55</v>
      </c>
      <c r="J9" s="2">
        <v>10</v>
      </c>
      <c r="K9" s="2" t="s">
        <v>56</v>
      </c>
      <c r="L9" s="2"/>
      <c r="M9" s="2"/>
      <c r="N9" s="2"/>
    </row>
    <row r="10" spans="2:14" x14ac:dyDescent="0.25">
      <c r="B10" s="5"/>
      <c r="C10" s="2"/>
      <c r="D10" s="4">
        <v>17.5</v>
      </c>
      <c r="E10" s="2" t="s">
        <v>54</v>
      </c>
      <c r="F10" s="4">
        <v>39.444444444444443</v>
      </c>
      <c r="G10" s="2" t="s">
        <v>54</v>
      </c>
      <c r="H10" s="4">
        <v>59.166666666666664</v>
      </c>
      <c r="I10" s="2" t="s">
        <v>54</v>
      </c>
      <c r="J10" s="4">
        <v>16.666666666666668</v>
      </c>
      <c r="K10" s="2" t="s">
        <v>54</v>
      </c>
      <c r="L10" s="2"/>
      <c r="M10" s="2"/>
      <c r="N10" s="2"/>
    </row>
    <row r="11" spans="2:14" x14ac:dyDescent="0.25">
      <c r="B11" s="2"/>
      <c r="C11" s="2"/>
      <c r="D11" s="5">
        <f>D8*D10</f>
        <v>220.5</v>
      </c>
      <c r="E11" s="2" t="s">
        <v>57</v>
      </c>
      <c r="F11" s="5">
        <f>F8*F10</f>
        <v>560.11111111111109</v>
      </c>
      <c r="G11" s="2" t="s">
        <v>57</v>
      </c>
      <c r="H11" s="5">
        <f>H8*H10</f>
        <v>840.16666666666663</v>
      </c>
      <c r="I11" s="2" t="s">
        <v>57</v>
      </c>
      <c r="J11" s="5">
        <f>J8*J10</f>
        <v>2000.0000000000002</v>
      </c>
      <c r="K11" s="2" t="s">
        <v>57</v>
      </c>
      <c r="L11" s="2"/>
      <c r="M11" s="2"/>
      <c r="N11" s="2"/>
    </row>
    <row r="12" spans="2:14" x14ac:dyDescent="0.25">
      <c r="B12" s="2"/>
      <c r="C12" s="2"/>
      <c r="D12" s="2">
        <v>300</v>
      </c>
      <c r="E12" s="2" t="s">
        <v>58</v>
      </c>
      <c r="F12" s="2">
        <v>600</v>
      </c>
      <c r="G12" s="2" t="s">
        <v>58</v>
      </c>
      <c r="H12" s="2">
        <v>900</v>
      </c>
      <c r="I12" s="2" t="s">
        <v>58</v>
      </c>
      <c r="J12" s="2">
        <v>3000</v>
      </c>
      <c r="K12" s="2" t="s">
        <v>58</v>
      </c>
      <c r="L12" s="2"/>
      <c r="M12" s="2"/>
      <c r="N12" s="2"/>
    </row>
    <row r="13" spans="2:14" x14ac:dyDescent="0.25">
      <c r="B13" s="2"/>
      <c r="C13" s="2"/>
      <c r="D13" s="2"/>
      <c r="E13" s="2"/>
      <c r="F13" s="5"/>
      <c r="G13" s="2"/>
      <c r="H13" s="5"/>
      <c r="I13" s="2"/>
      <c r="J13" s="2"/>
      <c r="K13" s="2"/>
      <c r="L13" s="2"/>
      <c r="M13" s="2"/>
      <c r="N13" s="2"/>
    </row>
    <row r="14" spans="2:1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25">
      <c r="B15" s="2"/>
      <c r="C15" s="2"/>
      <c r="D15" s="2">
        <v>100</v>
      </c>
      <c r="E15" s="2" t="s">
        <v>59</v>
      </c>
      <c r="F15" s="2">
        <v>100</v>
      </c>
      <c r="G15" s="2" t="s">
        <v>59</v>
      </c>
      <c r="H15" s="2">
        <v>400</v>
      </c>
      <c r="I15" s="2" t="s">
        <v>59</v>
      </c>
      <c r="J15" s="2"/>
      <c r="K15" s="2"/>
      <c r="L15" s="2"/>
      <c r="M15" s="2"/>
      <c r="N15" s="2"/>
    </row>
    <row r="16" spans="2:14" x14ac:dyDescent="0.25">
      <c r="B16" s="2"/>
      <c r="C16" s="2"/>
      <c r="D16" s="20">
        <f>D15*D8</f>
        <v>1260</v>
      </c>
      <c r="E16" s="2" t="s">
        <v>60</v>
      </c>
      <c r="F16" s="20">
        <f>F15*F8</f>
        <v>1420</v>
      </c>
      <c r="G16" s="2" t="s">
        <v>60</v>
      </c>
      <c r="H16" s="20">
        <f>H15*H8</f>
        <v>5680</v>
      </c>
      <c r="I16" s="2" t="s">
        <v>60</v>
      </c>
      <c r="J16" s="2"/>
      <c r="K16" s="2"/>
      <c r="L16" s="2"/>
      <c r="M16" s="2"/>
      <c r="N16" s="2"/>
    </row>
    <row r="17" spans="2:14" x14ac:dyDescent="0.25">
      <c r="B17" s="2"/>
      <c r="C17" s="2"/>
      <c r="D17" s="4">
        <f>D16/D11</f>
        <v>5.7142857142857144</v>
      </c>
      <c r="E17" s="2" t="s">
        <v>61</v>
      </c>
      <c r="F17" s="4">
        <f>F16/F11</f>
        <v>2.535211267605634</v>
      </c>
      <c r="G17" s="2" t="s">
        <v>61</v>
      </c>
      <c r="H17" s="4">
        <f>H16/H11</f>
        <v>6.76056338028169</v>
      </c>
      <c r="I17" s="2" t="s">
        <v>61</v>
      </c>
      <c r="J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F19" s="2" t="s">
        <v>62</v>
      </c>
      <c r="G19" s="2"/>
      <c r="H19" s="2" t="s">
        <v>62</v>
      </c>
      <c r="I19" s="2"/>
      <c r="J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F20" s="5">
        <v>20</v>
      </c>
      <c r="G20" s="2" t="s">
        <v>28</v>
      </c>
      <c r="H20" s="5">
        <v>200</v>
      </c>
      <c r="I20" s="2" t="s">
        <v>28</v>
      </c>
      <c r="J20" s="2"/>
      <c r="K20" s="2"/>
      <c r="L20" s="2"/>
      <c r="M20" s="2"/>
      <c r="N20" s="2"/>
    </row>
    <row r="21" spans="2:14" x14ac:dyDescent="0.25">
      <c r="B21" s="2"/>
      <c r="C21" s="2"/>
      <c r="D21" s="2"/>
      <c r="E21" s="2"/>
      <c r="F21" s="2"/>
      <c r="G21" s="2"/>
      <c r="H21" s="4">
        <v>8.3000000000000007</v>
      </c>
      <c r="I21" s="2" t="s">
        <v>63</v>
      </c>
      <c r="J21" s="2"/>
      <c r="K21" s="2"/>
      <c r="L21" s="2"/>
      <c r="M21" s="2"/>
      <c r="N21" s="2"/>
    </row>
    <row r="22" spans="2:14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x14ac:dyDescent="0.25">
      <c r="B24" s="2"/>
      <c r="C24" s="2"/>
      <c r="D24" s="2"/>
      <c r="E24" s="2"/>
      <c r="F24" s="2" t="s">
        <v>64</v>
      </c>
      <c r="G24" s="2"/>
      <c r="H24" s="2"/>
      <c r="I24" s="2"/>
      <c r="J24" s="2"/>
      <c r="K24" s="2"/>
      <c r="L24" s="2"/>
      <c r="M24" s="2"/>
      <c r="N24" s="2"/>
    </row>
    <row r="25" spans="2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ht="22" thickBot="1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 x14ac:dyDescent="0.25">
      <c r="B27" s="2"/>
      <c r="C27" s="21">
        <v>185</v>
      </c>
      <c r="D27" s="22" t="s">
        <v>47</v>
      </c>
      <c r="E27" s="22"/>
      <c r="F27" s="22">
        <v>350</v>
      </c>
      <c r="G27" s="22" t="s">
        <v>47</v>
      </c>
      <c r="H27" s="22"/>
      <c r="I27" s="22">
        <v>300</v>
      </c>
      <c r="J27" s="22" t="s">
        <v>47</v>
      </c>
      <c r="K27" s="22"/>
      <c r="L27" s="22">
        <v>350</v>
      </c>
      <c r="M27" s="23" t="s">
        <v>47</v>
      </c>
      <c r="N27" s="2"/>
    </row>
    <row r="28" spans="2:14" x14ac:dyDescent="0.25">
      <c r="B28" s="2"/>
      <c r="C28" s="24">
        <v>0.33</v>
      </c>
      <c r="D28" s="2" t="s">
        <v>65</v>
      </c>
      <c r="E28" s="2"/>
      <c r="F28" s="2">
        <v>0.66</v>
      </c>
      <c r="G28" s="2" t="s">
        <v>65</v>
      </c>
      <c r="H28" s="2"/>
      <c r="I28" s="2">
        <v>1</v>
      </c>
      <c r="J28" s="2" t="s">
        <v>65</v>
      </c>
      <c r="K28" s="2"/>
      <c r="L28" s="2">
        <v>0.9</v>
      </c>
      <c r="M28" s="25" t="s">
        <v>65</v>
      </c>
      <c r="N28" s="2"/>
    </row>
    <row r="29" spans="2:14" x14ac:dyDescent="0.25">
      <c r="B29" s="2"/>
      <c r="C29" s="24">
        <v>7.8134499999999996</v>
      </c>
      <c r="D29" s="2" t="s">
        <v>66</v>
      </c>
      <c r="E29" s="2"/>
      <c r="F29" s="2">
        <v>15.198700000000001</v>
      </c>
      <c r="G29" s="2" t="s">
        <v>66</v>
      </c>
      <c r="H29" s="2"/>
      <c r="I29" s="2">
        <v>17.320499999999999</v>
      </c>
      <c r="J29" s="2" t="s">
        <v>66</v>
      </c>
      <c r="K29" s="2"/>
      <c r="L29" s="2">
        <v>17.748200000000001</v>
      </c>
      <c r="M29" s="25" t="s">
        <v>66</v>
      </c>
      <c r="N29" s="2"/>
    </row>
    <row r="30" spans="2:14" x14ac:dyDescent="0.25">
      <c r="B30" s="2"/>
      <c r="C30" s="24">
        <v>23.677099999999999</v>
      </c>
      <c r="D30" s="2" t="s">
        <v>67</v>
      </c>
      <c r="E30" s="2"/>
      <c r="F30" s="2">
        <v>23.028300000000002</v>
      </c>
      <c r="G30" s="2" t="s">
        <v>67</v>
      </c>
      <c r="H30" s="2"/>
      <c r="I30" s="2">
        <v>17.320499999999999</v>
      </c>
      <c r="J30" s="2" t="s">
        <v>67</v>
      </c>
      <c r="K30" s="2"/>
      <c r="L30" s="2"/>
      <c r="M30" s="25"/>
      <c r="N30" s="2"/>
    </row>
    <row r="31" spans="2:14" x14ac:dyDescent="0.25">
      <c r="B31" s="2"/>
      <c r="C31" s="24"/>
      <c r="D31" s="2"/>
      <c r="E31" s="2"/>
      <c r="F31" s="2"/>
      <c r="G31" s="2"/>
      <c r="H31" s="2"/>
      <c r="I31" s="2"/>
      <c r="J31" s="2"/>
      <c r="K31" s="2"/>
      <c r="L31" s="2"/>
      <c r="M31" s="25"/>
      <c r="N31" s="2"/>
    </row>
    <row r="32" spans="2:14" x14ac:dyDescent="0.25">
      <c r="B32" s="2"/>
      <c r="C32" s="24">
        <v>13.8</v>
      </c>
      <c r="D32" s="2" t="s">
        <v>66</v>
      </c>
      <c r="E32" s="2"/>
      <c r="F32" s="2">
        <v>120</v>
      </c>
      <c r="G32" s="2" t="s">
        <v>47</v>
      </c>
      <c r="H32" s="2"/>
      <c r="I32" s="2">
        <v>400</v>
      </c>
      <c r="J32" s="2" t="s">
        <v>47</v>
      </c>
      <c r="K32" s="2"/>
      <c r="L32" s="2"/>
      <c r="M32" s="25"/>
      <c r="N32" s="2"/>
    </row>
    <row r="33" spans="2:14" x14ac:dyDescent="0.25">
      <c r="B33" s="2"/>
      <c r="C33" s="24">
        <v>0.66</v>
      </c>
      <c r="D33" s="2" t="s">
        <v>65</v>
      </c>
      <c r="E33" s="2"/>
      <c r="F33" s="2">
        <v>13.8</v>
      </c>
      <c r="G33" s="2" t="s">
        <v>66</v>
      </c>
      <c r="H33" s="2"/>
      <c r="I33" s="2">
        <v>0.9</v>
      </c>
      <c r="J33" s="2" t="s">
        <v>65</v>
      </c>
      <c r="K33" s="2"/>
      <c r="L33" s="2"/>
      <c r="M33" s="25"/>
      <c r="N33" s="2"/>
    </row>
    <row r="34" spans="2:14" x14ac:dyDescent="0.25">
      <c r="B34" s="2"/>
      <c r="C34" s="24">
        <v>20.909099999999999</v>
      </c>
      <c r="D34" s="2" t="s">
        <v>67</v>
      </c>
      <c r="E34" s="2"/>
      <c r="F34" s="2">
        <v>1.587</v>
      </c>
      <c r="G34" s="2" t="s">
        <v>65</v>
      </c>
      <c r="H34" s="2"/>
      <c r="I34" s="2">
        <v>18.973700000000001</v>
      </c>
      <c r="J34" s="2" t="s">
        <v>66</v>
      </c>
      <c r="K34" s="2"/>
      <c r="L34" s="26">
        <v>14.77</v>
      </c>
      <c r="M34" s="25" t="s">
        <v>68</v>
      </c>
      <c r="N34" s="2"/>
    </row>
    <row r="35" spans="2:14" x14ac:dyDescent="0.25">
      <c r="B35" s="2"/>
      <c r="C35" s="24">
        <v>288.54500000000002</v>
      </c>
      <c r="D35" s="2" t="s">
        <v>69</v>
      </c>
      <c r="E35" s="2"/>
      <c r="F35" s="2"/>
      <c r="G35" s="2"/>
      <c r="H35" s="2"/>
      <c r="I35" s="2"/>
      <c r="J35" s="2"/>
      <c r="K35" s="2"/>
      <c r="L35" s="2">
        <v>1</v>
      </c>
      <c r="M35" s="25" t="s">
        <v>70</v>
      </c>
      <c r="N35" s="2"/>
    </row>
    <row r="36" spans="2:14" x14ac:dyDescent="0.25">
      <c r="B36" s="2"/>
      <c r="C36" s="24"/>
      <c r="D36" s="2"/>
      <c r="E36" s="2"/>
      <c r="F36" s="2"/>
      <c r="G36" s="2"/>
      <c r="H36" s="2"/>
      <c r="I36" s="2"/>
      <c r="J36" s="2"/>
      <c r="K36" s="2"/>
      <c r="L36" s="2">
        <v>4</v>
      </c>
      <c r="M36" s="25" t="s">
        <v>71</v>
      </c>
      <c r="N36" s="2"/>
    </row>
    <row r="37" spans="2:14" x14ac:dyDescent="0.25">
      <c r="B37" s="2"/>
      <c r="C37" s="24">
        <v>2</v>
      </c>
      <c r="D37" s="2" t="s">
        <v>65</v>
      </c>
      <c r="E37" s="2"/>
      <c r="F37" s="2">
        <v>1.5</v>
      </c>
      <c r="G37" s="2" t="s">
        <v>65</v>
      </c>
      <c r="H37" s="2"/>
      <c r="I37" s="2">
        <v>1</v>
      </c>
      <c r="J37" s="2" t="s">
        <v>65</v>
      </c>
      <c r="K37" s="2"/>
      <c r="L37" s="2">
        <v>0.25</v>
      </c>
      <c r="M37" s="25" t="s">
        <v>37</v>
      </c>
      <c r="N37" s="2"/>
    </row>
    <row r="38" spans="2:14" x14ac:dyDescent="0.25">
      <c r="B38" s="2"/>
      <c r="C38" s="24">
        <v>13.8</v>
      </c>
      <c r="D38" s="2" t="s">
        <v>66</v>
      </c>
      <c r="E38" s="2"/>
      <c r="F38" s="2">
        <v>13.8</v>
      </c>
      <c r="G38" s="2" t="s">
        <v>66</v>
      </c>
      <c r="H38" s="2"/>
      <c r="I38" s="2">
        <v>13.8</v>
      </c>
      <c r="J38" s="2" t="s">
        <v>66</v>
      </c>
      <c r="K38" s="2"/>
      <c r="L38" s="2">
        <v>13.8</v>
      </c>
      <c r="M38" s="25" t="s">
        <v>66</v>
      </c>
      <c r="N38" s="2"/>
    </row>
    <row r="39" spans="2:14" x14ac:dyDescent="0.25">
      <c r="B39" s="2"/>
      <c r="C39" s="24">
        <v>6.9</v>
      </c>
      <c r="D39" s="2" t="s">
        <v>67</v>
      </c>
      <c r="E39" s="2"/>
      <c r="F39" s="2">
        <v>9.1999999999999993</v>
      </c>
      <c r="G39" s="2" t="s">
        <v>67</v>
      </c>
      <c r="H39" s="2"/>
      <c r="I39" s="2">
        <v>13.8</v>
      </c>
      <c r="J39" s="2" t="s">
        <v>67</v>
      </c>
      <c r="K39" s="2"/>
      <c r="L39" s="2">
        <v>55.2</v>
      </c>
      <c r="M39" s="25" t="s">
        <v>67</v>
      </c>
      <c r="N39" s="2"/>
    </row>
    <row r="40" spans="2:14" x14ac:dyDescent="0.25">
      <c r="B40" s="2"/>
      <c r="C40" s="24">
        <v>95.22</v>
      </c>
      <c r="D40" s="2" t="s">
        <v>69</v>
      </c>
      <c r="E40" s="2"/>
      <c r="F40" s="2">
        <v>126.96</v>
      </c>
      <c r="G40" s="2" t="s">
        <v>69</v>
      </c>
      <c r="H40" s="2"/>
      <c r="I40" s="2">
        <v>190.44</v>
      </c>
      <c r="J40" s="2" t="s">
        <v>69</v>
      </c>
      <c r="K40" s="2"/>
      <c r="L40" s="2">
        <v>761.76</v>
      </c>
      <c r="M40" s="25" t="s">
        <v>69</v>
      </c>
      <c r="N40" s="2"/>
    </row>
    <row r="41" spans="2:14" x14ac:dyDescent="0.25">
      <c r="B41" s="2"/>
      <c r="C41" s="24"/>
      <c r="D41" s="2"/>
      <c r="E41" s="2"/>
      <c r="F41" s="2"/>
      <c r="G41" s="2"/>
      <c r="H41" s="2"/>
      <c r="I41" s="2"/>
      <c r="J41" s="2"/>
      <c r="K41" s="2"/>
      <c r="L41" s="26">
        <v>59.08</v>
      </c>
      <c r="M41" s="25" t="s">
        <v>72</v>
      </c>
      <c r="N41" s="2"/>
    </row>
    <row r="42" spans="2:14" x14ac:dyDescent="0.25">
      <c r="B42" s="2"/>
      <c r="C42" s="24" t="s">
        <v>73</v>
      </c>
      <c r="D42" s="2"/>
      <c r="E42" s="2"/>
      <c r="F42" s="2"/>
      <c r="G42" s="2"/>
      <c r="H42" s="2"/>
      <c r="I42" s="2"/>
      <c r="J42"/>
      <c r="K42"/>
      <c r="L42"/>
      <c r="M42" s="27"/>
      <c r="N42" s="2"/>
    </row>
    <row r="43" spans="2:14" x14ac:dyDescent="0.25">
      <c r="B43" s="2"/>
      <c r="C43" s="24"/>
      <c r="D43" s="2"/>
      <c r="E43" s="2"/>
      <c r="F43" s="2"/>
      <c r="G43" s="2"/>
      <c r="H43" s="2"/>
      <c r="I43" s="2"/>
      <c r="J43" s="2"/>
      <c r="K43" s="2"/>
      <c r="L43" s="2"/>
      <c r="M43" s="25"/>
      <c r="N43" s="2"/>
    </row>
    <row r="44" spans="2:14" x14ac:dyDescent="0.25">
      <c r="B44" s="2"/>
      <c r="C44" s="24">
        <v>300</v>
      </c>
      <c r="D44" s="2" t="s">
        <v>47</v>
      </c>
      <c r="E44" s="2"/>
      <c r="F44" s="2">
        <v>0.75</v>
      </c>
      <c r="G44" s="2" t="s">
        <v>65</v>
      </c>
      <c r="H44" s="2"/>
      <c r="I44" s="2">
        <v>300</v>
      </c>
      <c r="J44" s="2" t="s">
        <v>47</v>
      </c>
      <c r="K44" s="2"/>
      <c r="L44" s="2"/>
      <c r="M44" s="25"/>
      <c r="N44" s="2"/>
    </row>
    <row r="45" spans="2:14" x14ac:dyDescent="0.25">
      <c r="B45" s="2"/>
      <c r="C45" s="24">
        <v>0.73</v>
      </c>
      <c r="D45" s="2" t="s">
        <v>65</v>
      </c>
      <c r="E45" s="2"/>
      <c r="F45" s="2">
        <v>13.8</v>
      </c>
      <c r="G45" s="2" t="s">
        <v>66</v>
      </c>
      <c r="H45" s="2"/>
      <c r="I45" s="2">
        <v>12</v>
      </c>
      <c r="J45" s="2" t="s">
        <v>66</v>
      </c>
      <c r="K45" s="2"/>
      <c r="L45" s="2"/>
      <c r="M45" s="25"/>
      <c r="N45" s="2"/>
    </row>
    <row r="46" spans="2:14" x14ac:dyDescent="0.25">
      <c r="B46" s="2"/>
      <c r="C46" s="24">
        <v>14.7986</v>
      </c>
      <c r="D46" s="2" t="s">
        <v>66</v>
      </c>
      <c r="E46" s="2"/>
      <c r="F46" s="2">
        <v>18</v>
      </c>
      <c r="G46" s="2" t="s">
        <v>67</v>
      </c>
      <c r="H46" s="2"/>
      <c r="I46" s="2">
        <v>0.48</v>
      </c>
      <c r="J46" s="2" t="s">
        <v>65</v>
      </c>
      <c r="K46" s="2"/>
      <c r="L46" s="2"/>
      <c r="M46" s="25"/>
      <c r="N46" s="2"/>
    </row>
    <row r="47" spans="2:14" x14ac:dyDescent="0.25">
      <c r="B47" s="2"/>
      <c r="C47" s="24">
        <v>20.272099999999998</v>
      </c>
      <c r="D47" s="2" t="s">
        <v>67</v>
      </c>
      <c r="E47" s="2"/>
      <c r="F47" s="2">
        <v>254</v>
      </c>
      <c r="G47" s="2" t="s">
        <v>69</v>
      </c>
      <c r="H47" s="2"/>
      <c r="I47" s="2">
        <v>25</v>
      </c>
      <c r="J47" s="2" t="s">
        <v>67</v>
      </c>
      <c r="K47" s="2"/>
      <c r="L47" s="2"/>
      <c r="M47" s="25"/>
      <c r="N47" s="2"/>
    </row>
    <row r="48" spans="2:14" x14ac:dyDescent="0.25">
      <c r="B48" s="2"/>
      <c r="C48" s="24"/>
      <c r="D48" s="2"/>
      <c r="E48" s="2"/>
      <c r="F48" s="2">
        <v>4</v>
      </c>
      <c r="G48" s="2" t="s">
        <v>71</v>
      </c>
      <c r="H48" s="2"/>
      <c r="I48" s="2"/>
      <c r="J48" s="2"/>
      <c r="K48" s="2"/>
      <c r="L48" s="2"/>
      <c r="M48" s="25"/>
      <c r="N48" s="2"/>
    </row>
    <row r="49" spans="2:14" x14ac:dyDescent="0.25">
      <c r="B49" s="2"/>
      <c r="C49" s="24"/>
      <c r="D49" s="2"/>
      <c r="E49" s="2"/>
      <c r="F49" s="2">
        <v>74</v>
      </c>
      <c r="G49" s="2" t="s">
        <v>67</v>
      </c>
      <c r="H49" s="2"/>
      <c r="I49" s="2"/>
      <c r="J49" s="2"/>
      <c r="K49" s="2"/>
      <c r="L49" s="2"/>
      <c r="M49" s="25"/>
      <c r="N49" s="2"/>
    </row>
    <row r="50" spans="2:14" ht="22" thickBot="1" x14ac:dyDescent="0.3">
      <c r="B50" s="2"/>
      <c r="C50" s="28"/>
      <c r="D50" s="29"/>
      <c r="E50" s="29"/>
      <c r="F50" s="29">
        <v>1016</v>
      </c>
      <c r="G50" s="29" t="s">
        <v>69</v>
      </c>
      <c r="H50" s="29"/>
      <c r="I50" s="29"/>
      <c r="J50" s="29"/>
      <c r="K50" s="29"/>
      <c r="L50" s="29"/>
      <c r="M50" s="30"/>
      <c r="N50" s="2"/>
    </row>
    <row r="51" spans="2:14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Sheet2</vt:lpstr>
      <vt:lpstr>rh_caps</vt:lpstr>
      <vt:lpstr>rh_dv</vt:lpstr>
      <vt:lpstr>rh_dw</vt:lpstr>
      <vt:lpstr>rh_farads</vt:lpstr>
      <vt:lpstr>rh_feach</vt:lpstr>
      <vt:lpstr>rh_solar</vt:lpstr>
      <vt:lpstr>rh_vmax</vt:lpstr>
      <vt:lpstr>rh_vmin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2024-03-24T18:38:59Z</dcterms:created>
  <dcterms:modified xsi:type="dcterms:W3CDTF">2024-03-25T18:26:43Z</dcterms:modified>
</cp:coreProperties>
</file>