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ATA_XFER/www/N0ZYC/hobbies/collections/numismatics/"/>
    </mc:Choice>
  </mc:AlternateContent>
  <xr:revisionPtr revIDLastSave="0" documentId="13_ncr:1_{38845A2B-1535-BD44-AAE7-5E07BA86FCBA}" xr6:coauthVersionLast="47" xr6:coauthVersionMax="47" xr10:uidLastSave="{00000000-0000-0000-0000-000000000000}"/>
  <bookViews>
    <workbookView xWindow="7760" yWindow="500" windowWidth="31440" windowHeight="18720" xr2:uid="{B7835571-D130-0E44-B8A2-4E6A66B0623F}"/>
  </bookViews>
  <sheets>
    <sheet name="Sheet1" sheetId="1" r:id="rId1"/>
  </sheets>
  <definedNames>
    <definedName name="cm3_per_troy_oz_silver">Sheet1!$B$8</definedName>
    <definedName name="grams_per_cm3_copper">Sheet1!$B$12</definedName>
    <definedName name="grams_per_cm3_gold">Sheet1!$B$11</definedName>
    <definedName name="grams_per_cm3_silver">Sheet1!$B$6</definedName>
    <definedName name="grams_per_oz">Sheet1!$B$5</definedName>
    <definedName name="grams_per_troy_oz">Sheet1!$B$9</definedName>
    <definedName name="troy_oz_per_oz">Sheet1!$B$7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2" i="1"/>
  <c r="E25" i="1"/>
  <c r="F24" i="1" a="1"/>
  <c r="F24" i="1" s="1"/>
  <c r="F23" i="1"/>
  <c r="F22" i="1"/>
  <c r="E18" i="1"/>
  <c r="E19" i="1" s="1"/>
  <c r="I16" i="1" s="1"/>
  <c r="B9" i="1"/>
  <c r="G9" i="1"/>
  <c r="F25" i="1" l="1"/>
  <c r="G24" i="1" s="1"/>
  <c r="H9" i="1"/>
  <c r="I9" i="1" s="1"/>
  <c r="G23" i="1" l="1"/>
  <c r="G22" i="1"/>
  <c r="K23" i="1"/>
  <c r="H23" i="1"/>
  <c r="K24" i="1"/>
  <c r="H24" i="1"/>
  <c r="K22" i="1" l="1"/>
  <c r="I25" i="1"/>
  <c r="G25" i="1"/>
  <c r="H22" i="1"/>
  <c r="H25" i="1" s="1"/>
  <c r="K25" i="1"/>
  <c r="B8" i="1" l="1"/>
  <c r="J9" i="1" s="1"/>
  <c r="K9" i="1" s="1"/>
  <c r="L9" i="1" s="1"/>
  <c r="G7" i="1"/>
  <c r="H7" i="1" s="1"/>
  <c r="I7" i="1" s="1"/>
  <c r="G5" i="1"/>
  <c r="H5" i="1" s="1"/>
  <c r="J7" i="1" l="1"/>
  <c r="K7" i="1" s="1"/>
  <c r="L7" i="1" s="1"/>
  <c r="I5" i="1"/>
  <c r="J5" i="1" l="1"/>
  <c r="K5" i="1" s="1"/>
  <c r="L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<sst xmlns="http://schemas.openxmlformats.org/spreadsheetml/2006/main" count="46" uniqueCount="38">
  <si>
    <t>diameter</t>
  </si>
  <si>
    <t>area</t>
  </si>
  <si>
    <t>volume</t>
  </si>
  <si>
    <t>mm</t>
  </si>
  <si>
    <t>mm2</t>
  </si>
  <si>
    <t>mm3</t>
  </si>
  <si>
    <t>width (rim)</t>
  </si>
  <si>
    <t>width (avg)</t>
  </si>
  <si>
    <t>cm3</t>
  </si>
  <si>
    <t>weight (rim)</t>
  </si>
  <si>
    <t>troy oz</t>
  </si>
  <si>
    <t>coin dimensions and weights</t>
  </si>
  <si>
    <t>volume (avg)</t>
  </si>
  <si>
    <t>grams/oz</t>
  </si>
  <si>
    <t>grams/cm3 (silver)</t>
  </si>
  <si>
    <t>troy oz/oz</t>
  </si>
  <si>
    <t>cm3/troy oz (silver)</t>
  </si>
  <si>
    <t>1oz Aztec Calendar Silver Round</t>
  </si>
  <si>
    <t>au</t>
  </si>
  <si>
    <t>ag</t>
  </si>
  <si>
    <t>cu</t>
  </si>
  <si>
    <t>2015 American $5 gold Eagle</t>
  </si>
  <si>
    <t>grams</t>
  </si>
  <si>
    <t>metal</t>
  </si>
  <si>
    <t>value</t>
  </si>
  <si>
    <t>oz</t>
  </si>
  <si>
    <t>grams/troy oz</t>
  </si>
  <si>
    <t>spot $/tr.oz</t>
  </si>
  <si>
    <t>3.393 grams</t>
  </si>
  <si>
    <t>measured grams</t>
  </si>
  <si>
    <t>(liberty)</t>
  </si>
  <si>
    <t>(wolf)</t>
  </si>
  <si>
    <t>grams/cm3 (gold)</t>
  </si>
  <si>
    <t>grams/cm3 (copper)</t>
  </si>
  <si>
    <t>pct cm3 / g</t>
  </si>
  <si>
    <t>units / cm3</t>
  </si>
  <si>
    <t>pct / cm3</t>
  </si>
  <si>
    <t>alloy percentages are by weight, not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</si>
</sst>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&quot;$&quot;#,##0.00"/>
    <numFmt numFmtId="166" formatCode="0.00000"/>
    <numFmt numFmtId="172" formatCode="0.0000"/>
  </numFmts>
  <fonts count="2" x14ac:knownFonts="1"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72" fontId="0" fillId="2" borderId="0" xfId="0" applyNumberFormat="1" applyFill="1" applyAlignment="1">
      <alignment horizontal="right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ld-analytix.com/coin-dimensions-weigh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645C-B89D-7846-A6C4-A19BC1723326}">
  <dimension ref="B2:N27"/>
  <sheetViews>
    <sheetView tabSelected="1" workbookViewId="0">
      <selection activeCell="E14" sqref="E14"/>
    </sheetView>
  </sheetViews>
  <sheetFormatPr baseColWidth="10" defaultRowHeight="21" x14ac:dyDescent="0.25"/>
  <cols>
    <col min="1" max="1" width="2.625" customWidth="1"/>
    <col min="3" max="3" width="18" customWidth="1"/>
    <col min="4" max="4" width="16.75" customWidth="1"/>
    <col min="14" max="14" width="28.375" customWidth="1"/>
  </cols>
  <sheetData>
    <row r="2" spans="2:14" x14ac:dyDescent="0.25">
      <c r="E2" t="s">
        <v>6</v>
      </c>
      <c r="F2" t="s">
        <v>0</v>
      </c>
      <c r="G2" t="s">
        <v>1</v>
      </c>
      <c r="H2" t="s">
        <v>2</v>
      </c>
      <c r="I2" t="s">
        <v>2</v>
      </c>
      <c r="J2" t="s">
        <v>9</v>
      </c>
      <c r="K2" t="s">
        <v>7</v>
      </c>
      <c r="L2" t="s">
        <v>12</v>
      </c>
      <c r="N2" s="3" t="s">
        <v>11</v>
      </c>
    </row>
    <row r="3" spans="2:14" x14ac:dyDescent="0.25">
      <c r="E3" t="s">
        <v>3</v>
      </c>
      <c r="F3" t="s">
        <v>3</v>
      </c>
      <c r="G3" t="s">
        <v>4</v>
      </c>
      <c r="H3" t="s">
        <v>5</v>
      </c>
      <c r="I3" t="s">
        <v>8</v>
      </c>
      <c r="J3" t="s">
        <v>10</v>
      </c>
      <c r="K3" t="s">
        <v>3</v>
      </c>
      <c r="L3" t="s">
        <v>8</v>
      </c>
    </row>
    <row r="5" spans="2:14" x14ac:dyDescent="0.25">
      <c r="B5">
        <v>31.103476799999999</v>
      </c>
      <c r="C5" t="s">
        <v>13</v>
      </c>
      <c r="E5" s="2">
        <v>3.19</v>
      </c>
      <c r="F5" s="2">
        <v>37.979999999999997</v>
      </c>
      <c r="G5" s="1">
        <f>PI()*POWER(F5/2,2)</f>
        <v>1132.9214568968164</v>
      </c>
      <c r="H5" s="1">
        <f>G5*E5</f>
        <v>3614.0194475008443</v>
      </c>
      <c r="I5" s="2">
        <f>H5/1000</f>
        <v>3.6140194475008443</v>
      </c>
      <c r="J5" s="2">
        <f>I5/cm3_per_troy_oz_silver</f>
        <v>1.1109479109813394</v>
      </c>
      <c r="K5" s="2">
        <f>E5/J5</f>
        <v>2.8714217547627059</v>
      </c>
      <c r="L5" s="2">
        <f>G5*K5/1000</f>
        <v>3.2530953177709776</v>
      </c>
    </row>
    <row r="6" spans="2:14" x14ac:dyDescent="0.25">
      <c r="B6">
        <v>10.49</v>
      </c>
      <c r="C6" t="s">
        <v>14</v>
      </c>
    </row>
    <row r="7" spans="2:14" x14ac:dyDescent="0.25">
      <c r="B7">
        <v>0.91145799999999999</v>
      </c>
      <c r="C7" t="s">
        <v>15</v>
      </c>
      <c r="E7" s="2">
        <v>2.78</v>
      </c>
      <c r="F7" s="2">
        <v>40.9</v>
      </c>
      <c r="G7" s="1">
        <f>PI()*POWER(F7/2,2)</f>
        <v>1313.8219017128854</v>
      </c>
      <c r="H7" s="1">
        <f>G7*E7</f>
        <v>3652.4248867618212</v>
      </c>
      <c r="I7" s="2">
        <f>H7/1000</f>
        <v>3.6524248867618212</v>
      </c>
      <c r="J7" s="2">
        <f>I7/cm3_per_troy_oz_silver</f>
        <v>1.1227537252933812</v>
      </c>
      <c r="K7" s="2">
        <f>E7/J7</f>
        <v>2.4760550220161344</v>
      </c>
      <c r="L7" s="2">
        <f>G7*K7/1000</f>
        <v>3.253095317770978</v>
      </c>
    </row>
    <row r="8" spans="2:14" x14ac:dyDescent="0.25">
      <c r="B8">
        <f>grams_per_oz/grams_per_cm3_silver/troy_oz_per_oz</f>
        <v>3.2530953177709776</v>
      </c>
      <c r="C8" t="s">
        <v>16</v>
      </c>
    </row>
    <row r="9" spans="2:14" x14ac:dyDescent="0.25">
      <c r="B9">
        <f>grams_per_oz*troy_oz_per_oz</f>
        <v>28.349512757174399</v>
      </c>
      <c r="C9" t="s">
        <v>26</v>
      </c>
      <c r="E9">
        <v>2.88</v>
      </c>
      <c r="F9">
        <v>39.21</v>
      </c>
      <c r="G9" s="1">
        <f>PI()*POWER(F9/2,2)</f>
        <v>1207.490064502975</v>
      </c>
      <c r="H9" s="1">
        <f>G9*E9</f>
        <v>3477.5713857685678</v>
      </c>
      <c r="I9" s="2">
        <f>H9/1000</f>
        <v>3.4775713857685679</v>
      </c>
      <c r="J9" s="2">
        <f>I9/cm3_per_troy_oz_silver</f>
        <v>1.069003839749584</v>
      </c>
      <c r="K9" s="2">
        <f>E9/J9</f>
        <v>2.6940969647729656</v>
      </c>
      <c r="L9" s="2">
        <f>G9*K9/1000</f>
        <v>3.2530953177709772</v>
      </c>
      <c r="N9" t="s">
        <v>17</v>
      </c>
    </row>
    <row r="11" spans="2:14" x14ac:dyDescent="0.25">
      <c r="B11">
        <v>19.32</v>
      </c>
      <c r="C11" t="s">
        <v>32</v>
      </c>
    </row>
    <row r="12" spans="2:14" x14ac:dyDescent="0.25">
      <c r="B12">
        <v>8.9600000000000009</v>
      </c>
      <c r="C12" t="s">
        <v>33</v>
      </c>
    </row>
    <row r="14" spans="2:14" x14ac:dyDescent="0.25">
      <c r="I14" t="s">
        <v>28</v>
      </c>
    </row>
    <row r="16" spans="2:14" x14ac:dyDescent="0.25">
      <c r="E16" t="s">
        <v>21</v>
      </c>
      <c r="I16">
        <f>E19/E22</f>
        <v>3.7213707615504426</v>
      </c>
    </row>
    <row r="17" spans="4:12" x14ac:dyDescent="0.25">
      <c r="E17">
        <v>0.1</v>
      </c>
      <c r="F17" t="s">
        <v>10</v>
      </c>
      <c r="I17">
        <v>3.14</v>
      </c>
      <c r="J17" t="s">
        <v>29</v>
      </c>
      <c r="L17" t="s">
        <v>31</v>
      </c>
    </row>
    <row r="18" spans="4:12" x14ac:dyDescent="0.25">
      <c r="E18">
        <f>E17/troy_oz_per_oz</f>
        <v>0.10971432583838203</v>
      </c>
      <c r="F18" t="s">
        <v>25</v>
      </c>
      <c r="I18">
        <v>3.39</v>
      </c>
      <c r="J18" t="s">
        <v>29</v>
      </c>
      <c r="L18" t="s">
        <v>30</v>
      </c>
    </row>
    <row r="19" spans="4:12" x14ac:dyDescent="0.25">
      <c r="E19">
        <f>grams_per_oz*E18</f>
        <v>3.412496988341756</v>
      </c>
      <c r="F19" t="s">
        <v>22</v>
      </c>
    </row>
    <row r="21" spans="4:12" x14ac:dyDescent="0.25">
      <c r="D21" s="4" t="s">
        <v>23</v>
      </c>
      <c r="E21" s="4" t="s">
        <v>36</v>
      </c>
      <c r="F21" s="8" t="s">
        <v>35</v>
      </c>
      <c r="G21" s="8" t="s">
        <v>34</v>
      </c>
      <c r="H21" s="8" t="s">
        <v>22</v>
      </c>
      <c r="I21" s="4" t="s">
        <v>10</v>
      </c>
      <c r="J21" s="4" t="s">
        <v>27</v>
      </c>
      <c r="K21" s="4" t="s">
        <v>24</v>
      </c>
    </row>
    <row r="22" spans="4:12" x14ac:dyDescent="0.25">
      <c r="D22" s="4" t="s">
        <v>18</v>
      </c>
      <c r="E22" s="4">
        <v>0.91700000000000004</v>
      </c>
      <c r="F22" s="9">
        <f>E22*grams_per_cm3_gold</f>
        <v>17.716440000000002</v>
      </c>
      <c r="G22" s="9">
        <f>F22/F25</f>
        <v>0.95733388378484419</v>
      </c>
      <c r="H22" s="10">
        <f>G22*E19</f>
        <v>3.2668989952532974</v>
      </c>
      <c r="I22" s="6">
        <f>E17*E22</f>
        <v>9.1700000000000004E-2</v>
      </c>
      <c r="J22" s="7">
        <v>2910</v>
      </c>
      <c r="K22" s="7">
        <f>I22*J22</f>
        <v>266.84700000000004</v>
      </c>
    </row>
    <row r="23" spans="4:12" x14ac:dyDescent="0.25">
      <c r="D23" s="4" t="s">
        <v>19</v>
      </c>
      <c r="E23" s="4">
        <v>0.03</v>
      </c>
      <c r="F23" s="9">
        <f>E23*grams_per_cm3_silver</f>
        <v>0.31469999999999998</v>
      </c>
      <c r="G23" s="9">
        <f>F23/F25</f>
        <v>1.7005277201688963E-2</v>
      </c>
      <c r="H23" s="10">
        <f>G23*E19</f>
        <v>5.8030457236680308E-2</v>
      </c>
      <c r="I23" s="6">
        <f>E17*E23</f>
        <v>3.0000000000000001E-3</v>
      </c>
      <c r="J23" s="7">
        <v>32.770000000000003</v>
      </c>
      <c r="K23" s="7">
        <f>I23*J23</f>
        <v>9.8310000000000008E-2</v>
      </c>
    </row>
    <row r="24" spans="4:12" x14ac:dyDescent="0.25">
      <c r="D24" s="4" t="s">
        <v>20</v>
      </c>
      <c r="E24" s="4">
        <v>5.2999999999999999E-2</v>
      </c>
      <c r="F24" s="9" cm="1">
        <f t="array" ref="F24">E24*grams_per_cm3_copper</f>
        <v>0.47488000000000002</v>
      </c>
      <c r="G24" s="9">
        <f>F24/F25</f>
        <v>2.5660839013466972E-2</v>
      </c>
      <c r="H24" s="10">
        <f>G24*E19</f>
        <v>8.7567535851778677E-2</v>
      </c>
      <c r="I24" s="6">
        <f>E17*E24</f>
        <v>5.3E-3</v>
      </c>
      <c r="J24" s="7">
        <v>4.6900000000000004</v>
      </c>
      <c r="K24" s="7">
        <f>I24*J24</f>
        <v>2.4857000000000001E-2</v>
      </c>
    </row>
    <row r="25" spans="4:12" x14ac:dyDescent="0.25">
      <c r="E25" s="5">
        <f>SUM(E22:E24)</f>
        <v>1</v>
      </c>
      <c r="F25" s="9">
        <f>SUM(F22:F24)</f>
        <v>18.506019999999999</v>
      </c>
      <c r="G25" s="9">
        <f>SUM(G22:G24)</f>
        <v>1.0000000000000002</v>
      </c>
      <c r="H25" s="10">
        <f>SUM(H22:H24)</f>
        <v>3.412496988341756</v>
      </c>
      <c r="I25" s="6">
        <f>SUM(I22:I24)</f>
        <v>0.1</v>
      </c>
      <c r="J25" s="4"/>
      <c r="K25" s="7">
        <f>SUM(K22:K24)</f>
        <v>266.97016700000006</v>
      </c>
    </row>
    <row r="27" spans="4:12" x14ac:dyDescent="0.25">
      <c r="F27" s="11" t="s">
        <v>37</v>
      </c>
    </row>
  </sheetData>
  <hyperlinks>
    <hyperlink ref="N2" r:id="rId1" xr:uid="{277C09A2-ADC1-1540-A0D2-9E7E60D476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cm3_per_troy_oz_silver</vt:lpstr>
      <vt:lpstr>grams_per_cm3_copper</vt:lpstr>
      <vt:lpstr>grams_per_cm3_gold</vt:lpstr>
      <vt:lpstr>grams_per_cm3_silver</vt:lpstr>
      <vt:lpstr>grams_per_oz</vt:lpstr>
      <vt:lpstr>grams_per_troy_oz</vt:lpstr>
      <vt:lpstr>troy_oz_per_oz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2025-02-26T00:56:55Z</dcterms:created>
  <dcterms:modified xsi:type="dcterms:W3CDTF">2025-03-08T21:39:50Z</dcterms:modified>
</cp:coreProperties>
</file>