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ate1904="1"/>
  <mc:AlternateContent xmlns:mc="http://schemas.openxmlformats.org/markup-compatibility/2006">
    <mc:Choice Requires="x15">
      <x15ac:absPath xmlns:x15ac="http://schemas.microsoft.com/office/spreadsheetml/2010/11/ac" url="/Users/nfisher/DATA_XFER/www/N0ZYC/hobbies/climbing/ropes/my ropes/"/>
    </mc:Choice>
  </mc:AlternateContent>
  <xr:revisionPtr revIDLastSave="0" documentId="13_ncr:1_{71F1EC77-FC3B-064D-B1AA-FBAB451F3A95}" xr6:coauthVersionLast="47" xr6:coauthVersionMax="47" xr10:uidLastSave="{00000000-0000-0000-0000-000000000000}"/>
  <bookViews>
    <workbookView xWindow="3940" yWindow="800" windowWidth="41660" windowHeight="24440" tabRatio="500" activeTab="2" xr2:uid="{00000000-000D-0000-FFFF-FFFF00000000}"/>
  </bookViews>
  <sheets>
    <sheet name="general" sheetId="1" r:id="rId1"/>
    <sheet name="hardware" sheetId="3" r:id="rId2"/>
    <sheet name="specs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28" i="2" l="1"/>
  <c r="AG29" i="2"/>
  <c r="AB26" i="2"/>
  <c r="AA26" i="2"/>
  <c r="Z26" i="2"/>
  <c r="AO26" i="2"/>
  <c r="AN26" i="2"/>
  <c r="AM26" i="2"/>
  <c r="AL26" i="2"/>
  <c r="AK26" i="2"/>
  <c r="AJ26" i="2"/>
  <c r="AI26" i="2"/>
  <c r="AH26" i="2"/>
  <c r="AG26" i="2"/>
  <c r="AA47" i="2"/>
  <c r="Z47" i="2"/>
  <c r="AA33" i="2"/>
  <c r="Z33" i="2"/>
  <c r="AA32" i="2"/>
  <c r="Z32" i="2"/>
  <c r="AA28" i="2"/>
  <c r="Z28" i="2"/>
  <c r="AA20" i="2"/>
  <c r="Z20" i="2"/>
  <c r="AD47" i="2"/>
  <c r="AD33" i="2"/>
  <c r="AD31" i="2"/>
  <c r="AD28" i="2"/>
  <c r="AD32" i="2" s="1"/>
  <c r="AD26" i="2"/>
  <c r="AD20" i="2"/>
  <c r="AD12" i="2"/>
  <c r="AB29" i="2"/>
  <c r="AQ46" i="2"/>
  <c r="AE28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AH32" i="2" l="1"/>
  <c r="AG32" i="2"/>
  <c r="AE32" i="2"/>
  <c r="AB32" i="2"/>
  <c r="Y32" i="2"/>
  <c r="X32" i="2"/>
  <c r="W32" i="2"/>
  <c r="V32" i="2"/>
  <c r="U32" i="2"/>
  <c r="T32" i="2"/>
  <c r="S32" i="2"/>
  <c r="R32" i="2"/>
  <c r="Q32" i="2"/>
  <c r="P32" i="2"/>
  <c r="J32" i="2"/>
  <c r="I32" i="2"/>
  <c r="H32" i="2"/>
  <c r="G32" i="2"/>
  <c r="E32" i="2"/>
  <c r="D32" i="2"/>
  <c r="C32" i="2"/>
  <c r="AE47" i="2" l="1"/>
  <c r="AE33" i="2"/>
  <c r="AE31" i="2"/>
  <c r="AE26" i="2"/>
  <c r="AE20" i="2"/>
  <c r="AE12" i="2"/>
  <c r="Y29" i="2"/>
  <c r="Y33" i="2" s="1"/>
  <c r="X29" i="2"/>
  <c r="X33" i="2" s="1"/>
  <c r="W29" i="2"/>
  <c r="W33" i="2" s="1"/>
  <c r="V29" i="2"/>
  <c r="V33" i="2" s="1"/>
  <c r="U29" i="2"/>
  <c r="U33" i="2" s="1"/>
  <c r="T29" i="2"/>
  <c r="T33" i="2" s="1"/>
  <c r="Y47" i="2"/>
  <c r="X47" i="2"/>
  <c r="W47" i="2"/>
  <c r="V47" i="2"/>
  <c r="U47" i="2"/>
  <c r="Y20" i="2"/>
  <c r="Y26" i="2" s="1"/>
  <c r="X20" i="2"/>
  <c r="X26" i="2" s="1"/>
  <c r="W20" i="2"/>
  <c r="W26" i="2" s="1"/>
  <c r="V20" i="2"/>
  <c r="V26" i="2" s="1"/>
  <c r="U20" i="2"/>
  <c r="U26" i="2" s="1"/>
  <c r="T31" i="2"/>
  <c r="T12" i="2"/>
  <c r="O28" i="2"/>
  <c r="O32" i="2" s="1"/>
  <c r="N28" i="2"/>
  <c r="N32" i="2" s="1"/>
  <c r="M28" i="2"/>
  <c r="M32" i="2" s="1"/>
  <c r="L28" i="2"/>
  <c r="L32" i="2" s="1"/>
  <c r="K28" i="2"/>
  <c r="K32" i="2" s="1"/>
  <c r="O20" i="2"/>
  <c r="N20" i="2"/>
  <c r="M20" i="2"/>
  <c r="L20" i="2"/>
  <c r="K20" i="2"/>
  <c r="L33" i="2"/>
  <c r="K33" i="2"/>
  <c r="N31" i="2"/>
  <c r="M31" i="2"/>
  <c r="L31" i="2"/>
  <c r="K31" i="2"/>
  <c r="J31" i="2"/>
  <c r="J29" i="2"/>
  <c r="J33" i="2" s="1"/>
  <c r="N26" i="2"/>
  <c r="M26" i="2"/>
  <c r="L26" i="2"/>
  <c r="K26" i="2"/>
  <c r="J26" i="2"/>
  <c r="N47" i="2"/>
  <c r="M47" i="2"/>
  <c r="L47" i="2"/>
  <c r="K47" i="2"/>
  <c r="J21" i="2"/>
  <c r="J47" i="2" s="1"/>
  <c r="N12" i="2"/>
  <c r="M12" i="2"/>
  <c r="L12" i="2"/>
  <c r="K12" i="2"/>
  <c r="J12" i="2"/>
  <c r="AI28" i="2"/>
  <c r="AI32" i="2" s="1"/>
  <c r="AJ28" i="2"/>
  <c r="AJ32" i="2" s="1"/>
  <c r="AG47" i="2"/>
  <c r="AG33" i="2"/>
  <c r="AG20" i="2"/>
  <c r="AF47" i="2" l="1"/>
  <c r="AF33" i="2"/>
  <c r="AF28" i="2"/>
  <c r="AF32" i="2" s="1"/>
  <c r="AF20" i="2"/>
  <c r="AF26" i="2" s="1"/>
  <c r="AL47" i="2" l="1"/>
  <c r="AL28" i="2"/>
  <c r="AL32" i="2" s="1"/>
  <c r="AL20" i="2"/>
  <c r="AK28" i="2"/>
  <c r="AK32" i="2" s="1"/>
  <c r="AO47" i="2"/>
  <c r="AO33" i="2"/>
  <c r="AO28" i="2"/>
  <c r="AO32" i="2" s="1"/>
  <c r="AO20" i="2"/>
  <c r="AO12" i="2"/>
  <c r="AK47" i="2"/>
  <c r="AK20" i="2"/>
  <c r="O26" i="2"/>
  <c r="S26" i="2"/>
  <c r="R26" i="2"/>
  <c r="AC26" i="2"/>
  <c r="F26" i="2"/>
  <c r="C26" i="2"/>
  <c r="E26" i="2"/>
  <c r="D26" i="2"/>
  <c r="AB21" i="2"/>
  <c r="AB47" i="2" s="1"/>
  <c r="AB31" i="2"/>
  <c r="AB33" i="2"/>
  <c r="AB12" i="2"/>
  <c r="AC28" i="2"/>
  <c r="AC32" i="2" s="1"/>
  <c r="F21" i="2" l="1"/>
  <c r="R47" i="2"/>
  <c r="R31" i="2"/>
  <c r="R29" i="2"/>
  <c r="R33" i="2" s="1"/>
  <c r="R20" i="2"/>
  <c r="R12" i="2"/>
  <c r="I47" i="2"/>
  <c r="H47" i="2"/>
  <c r="G47" i="2"/>
  <c r="Q47" i="2"/>
  <c r="P47" i="2"/>
  <c r="S47" i="2"/>
  <c r="AC47" i="2"/>
  <c r="AN47" i="2"/>
  <c r="AM47" i="2"/>
  <c r="I12" i="2"/>
  <c r="H12" i="2"/>
  <c r="G12" i="2"/>
  <c r="O12" i="2"/>
  <c r="Q12" i="2"/>
  <c r="P12" i="2"/>
  <c r="S12" i="2"/>
  <c r="AC12" i="2"/>
  <c r="AN12" i="2"/>
  <c r="AM12" i="2"/>
  <c r="F12" i="2"/>
  <c r="C12" i="2"/>
  <c r="E12" i="2"/>
  <c r="D12" i="2"/>
  <c r="F33" i="2" l="1"/>
  <c r="F47" i="2"/>
  <c r="F28" i="2"/>
  <c r="F32" i="2" s="1"/>
  <c r="AN33" i="2" l="1"/>
  <c r="AM33" i="2"/>
  <c r="AN28" i="2"/>
  <c r="AN32" i="2" s="1"/>
  <c r="AM28" i="2"/>
  <c r="AM32" i="2" s="1"/>
  <c r="AN20" i="2"/>
  <c r="AM20" i="2"/>
  <c r="Q29" i="2"/>
  <c r="Q33" i="2" s="1"/>
  <c r="P29" i="2"/>
  <c r="P33" i="2" s="1"/>
  <c r="Q20" i="2"/>
  <c r="Q26" i="2" s="1"/>
  <c r="P20" i="2"/>
  <c r="P26" i="2" s="1"/>
  <c r="I31" i="2"/>
  <c r="H31" i="2"/>
  <c r="I29" i="2"/>
  <c r="I33" i="2" s="1"/>
  <c r="H29" i="2"/>
  <c r="H33" i="2" s="1"/>
  <c r="I20" i="2"/>
  <c r="I26" i="2" s="1"/>
  <c r="H20" i="2"/>
  <c r="H26" i="2" s="1"/>
  <c r="G20" i="2"/>
  <c r="G26" i="2" s="1"/>
  <c r="S20" i="2"/>
  <c r="AC20" i="2"/>
  <c r="O47" i="2"/>
  <c r="C21" i="2"/>
  <c r="C47" i="2" s="1"/>
  <c r="E21" i="2"/>
  <c r="E47" i="2" s="1"/>
  <c r="D21" i="2"/>
  <c r="D47" i="2" s="1"/>
  <c r="S29" i="2"/>
  <c r="S33" i="2" s="1"/>
  <c r="AC31" i="2"/>
  <c r="G31" i="2"/>
  <c r="O31" i="2"/>
  <c r="C31" i="2"/>
  <c r="E31" i="2"/>
  <c r="D31" i="2"/>
  <c r="AC33" i="2"/>
  <c r="G29" i="2"/>
  <c r="G33" i="2" s="1"/>
  <c r="C29" i="2"/>
  <c r="C33" i="2" s="1"/>
  <c r="E29" i="2"/>
  <c r="E33" i="2" s="1"/>
  <c r="D29" i="2"/>
  <c r="D33" i="2" s="1"/>
  <c r="M33" i="2" l="1"/>
  <c r="N33" i="2"/>
  <c r="O33" i="2"/>
  <c r="T20" i="2"/>
  <c r="T26" i="2" s="1"/>
  <c r="T47" i="2"/>
</calcChain>
</file>

<file path=xl/sharedStrings.xml><?xml version="1.0" encoding="utf-8"?>
<sst xmlns="http://schemas.openxmlformats.org/spreadsheetml/2006/main" count="785" uniqueCount="197">
  <si>
    <t>Color</t>
  </si>
  <si>
    <t>Dia</t>
  </si>
  <si>
    <t>Len</t>
  </si>
  <si>
    <t>Str</t>
  </si>
  <si>
    <t>Note</t>
  </si>
  <si>
    <t>white</t>
  </si>
  <si>
    <t>yellow</t>
  </si>
  <si>
    <t>red</t>
  </si>
  <si>
    <t>blue</t>
  </si>
  <si>
    <t>black</t>
  </si>
  <si>
    <t>green</t>
  </si>
  <si>
    <t>paracord #550, qty 2</t>
  </si>
  <si>
    <t>(ft)</t>
  </si>
  <si>
    <t>Weight</t>
  </si>
  <si>
    <t>(lb'oz")</t>
  </si>
  <si>
    <t>1'2"</t>
  </si>
  <si>
    <t>0'8"</t>
  </si>
  <si>
    <t>1/4"</t>
  </si>
  <si>
    <t>thin</t>
  </si>
  <si>
    <t>(mm)</t>
  </si>
  <si>
    <t>6.4</t>
  </si>
  <si>
    <t>3.0</t>
  </si>
  <si>
    <t>Type</t>
  </si>
  <si>
    <t>dynamic</t>
  </si>
  <si>
    <t>static</t>
  </si>
  <si>
    <t>(lbs,stat,break)</t>
  </si>
  <si>
    <t>~400</t>
  </si>
  <si>
    <t>grappling hook rope, cut into 10+10+6+6</t>
  </si>
  <si>
    <t>polyester</t>
  </si>
  <si>
    <t>manufacturer</t>
  </si>
  <si>
    <t>diameter (mm)</t>
  </si>
  <si>
    <t>class</t>
  </si>
  <si>
    <t>material (core)</t>
  </si>
  <si>
    <t>material (jacket)</t>
  </si>
  <si>
    <t>nylon</t>
  </si>
  <si>
    <t>role</t>
  </si>
  <si>
    <t>semistatic</t>
  </si>
  <si>
    <t>model</t>
  </si>
  <si>
    <t>speleo</t>
  </si>
  <si>
    <t>purchase date</t>
  </si>
  <si>
    <t>tusk</t>
  </si>
  <si>
    <t>treatment</t>
  </si>
  <si>
    <t>dry</t>
  </si>
  <si>
    <t>elongation (static %)</t>
  </si>
  <si>
    <t>dynagym</t>
  </si>
  <si>
    <t>length (m)</t>
  </si>
  <si>
    <t>weight (g/m)</t>
  </si>
  <si>
    <t>belay</t>
  </si>
  <si>
    <t>none</t>
  </si>
  <si>
    <t>superdry</t>
  </si>
  <si>
    <t>catalog no</t>
  </si>
  <si>
    <t xml:space="preserve">2010-01400 </t>
  </si>
  <si>
    <t>elongation (dynamic %)</t>
  </si>
  <si>
    <t>anchor</t>
  </si>
  <si>
    <t>strength (break,kN)</t>
  </si>
  <si>
    <t>strength (knot,kN)</t>
  </si>
  <si>
    <t>impact force (F1,kN)</t>
  </si>
  <si>
    <t>impact force (F0.3,kN)</t>
  </si>
  <si>
    <t>n/a</t>
  </si>
  <si>
    <t>fall F1 count</t>
  </si>
  <si>
    <t>length (ft)</t>
  </si>
  <si>
    <t>MSRP</t>
  </si>
  <si>
    <t>EN1891</t>
  </si>
  <si>
    <t>EN892</t>
  </si>
  <si>
    <t>URL</t>
  </si>
  <si>
    <t>CST 105.92</t>
  </si>
  <si>
    <t>color (stripe)</t>
  </si>
  <si>
    <t>red+black</t>
  </si>
  <si>
    <t>cyan+yellow</t>
  </si>
  <si>
    <t>purple</t>
  </si>
  <si>
    <t>orange</t>
  </si>
  <si>
    <t>multipurpose</t>
  </si>
  <si>
    <t>GM Climbing</t>
  </si>
  <si>
    <t>Edelweiss</t>
  </si>
  <si>
    <t>Mammut</t>
  </si>
  <si>
    <t>X Xben</t>
  </si>
  <si>
    <t>Sterling</t>
  </si>
  <si>
    <t>accessory cord</t>
  </si>
  <si>
    <t>EN564</t>
  </si>
  <si>
    <t>blue+green</t>
  </si>
  <si>
    <t>construction</t>
  </si>
  <si>
    <t>double braid</t>
  </si>
  <si>
    <t>kernmantle</t>
  </si>
  <si>
    <t>cost</t>
  </si>
  <si>
    <t>home page</t>
  </si>
  <si>
    <t>model page (all variety)</t>
  </si>
  <si>
    <t>product page</t>
  </si>
  <si>
    <t>cores</t>
  </si>
  <si>
    <t>AN70070006</t>
  </si>
  <si>
    <t>AN70060006</t>
  </si>
  <si>
    <t>accessory</t>
  </si>
  <si>
    <t>grey</t>
  </si>
  <si>
    <t>DBI/SALA</t>
  </si>
  <si>
    <t>RM-2091</t>
  </si>
  <si>
    <t>standard (EN)</t>
  </si>
  <si>
    <t>standard (CE)</t>
  </si>
  <si>
    <t>CE0598</t>
  </si>
  <si>
    <t>manufacture date</t>
  </si>
  <si>
    <t>expiration date</t>
  </si>
  <si>
    <t>color (base)</t>
  </si>
  <si>
    <t>old</t>
  </si>
  <si>
    <t>strength (break,pounds)</t>
  </si>
  <si>
    <t>strength (knot,pounds)</t>
  </si>
  <si>
    <t>working load (pounds)</t>
  </si>
  <si>
    <t>jacket (%)</t>
  </si>
  <si>
    <t>wet shrink (%)</t>
  </si>
  <si>
    <t>bundled</t>
  </si>
  <si>
    <t>cost/ft</t>
  </si>
  <si>
    <t>CUT</t>
  </si>
  <si>
    <t>depoyed bag</t>
  </si>
  <si>
    <t>stored inside</t>
  </si>
  <si>
    <t>ascenders pocket</t>
  </si>
  <si>
    <t>300ft drop bag</t>
  </si>
  <si>
    <t>quick rope</t>
  </si>
  <si>
    <t>paracord pocket</t>
  </si>
  <si>
    <t>dynamic duffle</t>
  </si>
  <si>
    <t>range bag</t>
  </si>
  <si>
    <t>small guest bkpk</t>
  </si>
  <si>
    <t>red drop bag</t>
  </si>
  <si>
    <t>Pulleys</t>
  </si>
  <si>
    <t>M20</t>
  </si>
  <si>
    <t>M50</t>
  </si>
  <si>
    <t>WLL</t>
  </si>
  <si>
    <t>880 LBS</t>
  </si>
  <si>
    <t>165 LBS</t>
  </si>
  <si>
    <t>used by</t>
  </si>
  <si>
    <t>DBI/SALA 9mm white</t>
  </si>
  <si>
    <t>sterling 5mm red/blue</t>
  </si>
  <si>
    <t>230 LBS</t>
  </si>
  <si>
    <t>1,100 LBS</t>
  </si>
  <si>
    <t>3.9 KN</t>
  </si>
  <si>
    <t>0.7 KN</t>
  </si>
  <si>
    <t>1 KN</t>
  </si>
  <si>
    <t>4.8 KN</t>
  </si>
  <si>
    <t>weight (total,lbs)</t>
  </si>
  <si>
    <t xml:space="preserve"> </t>
  </si>
  <si>
    <t>BlueWater</t>
  </si>
  <si>
    <t>CE2797</t>
  </si>
  <si>
    <t>image</t>
  </si>
  <si>
    <t>stiff accessory</t>
  </si>
  <si>
    <t>Climbing</t>
  </si>
  <si>
    <t>eyelets</t>
  </si>
  <si>
    <t>altered</t>
  </si>
  <si>
    <t>Paracord Planet</t>
  </si>
  <si>
    <t>Jamaica</t>
  </si>
  <si>
    <t>Legos</t>
  </si>
  <si>
    <t>olive</t>
  </si>
  <si>
    <t>safety orange</t>
  </si>
  <si>
    <t>kevlar</t>
  </si>
  <si>
    <t>purple+green</t>
  </si>
  <si>
    <t>long lift duffle</t>
  </si>
  <si>
    <t>Amazon</t>
  </si>
  <si>
    <t>hamfest</t>
  </si>
  <si>
    <t>eBay</t>
  </si>
  <si>
    <t>Blue Ocean</t>
  </si>
  <si>
    <t>D2 Club</t>
  </si>
  <si>
    <t>New England Ropes</t>
  </si>
  <si>
    <t>blue+white</t>
  </si>
  <si>
    <t>gold</t>
  </si>
  <si>
    <t>grey+black</t>
  </si>
  <si>
    <t>red+white</t>
  </si>
  <si>
    <t>black+blue</t>
  </si>
  <si>
    <t>red+grey</t>
  </si>
  <si>
    <t>dyneema blend</t>
  </si>
  <si>
    <t>straight</t>
  </si>
  <si>
    <t>orange+purple</t>
  </si>
  <si>
    <t>grey+purple</t>
  </si>
  <si>
    <t>red+yellow</t>
  </si>
  <si>
    <t>green+grey</t>
  </si>
  <si>
    <t>yellow+orange</t>
  </si>
  <si>
    <t>sheath slippage (%)</t>
  </si>
  <si>
    <t>rope ladder</t>
  </si>
  <si>
    <t>Accessory 7-8 mm</t>
  </si>
  <si>
    <t>Accessory 5-6 mm</t>
  </si>
  <si>
    <t>Accessory 3-4 mm</t>
  </si>
  <si>
    <t>black+white+green</t>
  </si>
  <si>
    <t>Cypher</t>
  </si>
  <si>
    <t>ABC</t>
  </si>
  <si>
    <t>z</t>
  </si>
  <si>
    <t>mass (g/sq mm)</t>
  </si>
  <si>
    <t>str to size ratio</t>
  </si>
  <si>
    <t>Sterling?</t>
  </si>
  <si>
    <t>quick  rope</t>
  </si>
  <si>
    <t>stored further inside</t>
  </si>
  <si>
    <t>short ropes</t>
  </si>
  <si>
    <t>yellow SALA</t>
  </si>
  <si>
    <t>paracord bag</t>
  </si>
  <si>
    <t>tower bag</t>
  </si>
  <si>
    <t>basement</t>
  </si>
  <si>
    <t>green bag</t>
  </si>
  <si>
    <t>(in shipping)</t>
  </si>
  <si>
    <t>bu+gn+or+ye</t>
  </si>
  <si>
    <t>bu_gn+rd+bk</t>
  </si>
  <si>
    <t>Technora</t>
  </si>
  <si>
    <t>Mandarin</t>
  </si>
  <si>
    <t>pouch box</t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</si>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</sst>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164" formatCode="m/d/yyyy;@"/>
    <numFmt numFmtId="165" formatCode="&quot;$&quot;#,##0.00"/>
    <numFmt numFmtId="166" formatCode="0.0"/>
    <numFmt numFmtId="167" formatCode="&quot;$&quot;#,##0"/>
  </numFmts>
  <fonts count="18">
    <font>
      <sz val="10"/>
      <name val="Verdana"/>
    </font>
    <font>
      <u/>
      <sz val="10"/>
      <color indexed="12"/>
      <name val="Verdana"/>
      <family val="2"/>
    </font>
    <font>
      <b/>
      <sz val="14"/>
      <name val="Verdana"/>
      <family val="2"/>
    </font>
    <font>
      <sz val="14"/>
      <name val="Verdana"/>
      <family val="2"/>
    </font>
    <font>
      <sz val="14"/>
      <name val="ArialMT"/>
    </font>
    <font>
      <u/>
      <sz val="14"/>
      <color indexed="12"/>
      <name val="Verdana"/>
      <family val="2"/>
    </font>
    <font>
      <b/>
      <sz val="14"/>
      <color rgb="FFFF0000"/>
      <name val="Verdana"/>
      <family val="2"/>
    </font>
    <font>
      <b/>
      <sz val="14"/>
      <color rgb="FF00CD5C"/>
      <name val="Verdana"/>
      <family val="2"/>
    </font>
    <font>
      <b/>
      <sz val="14"/>
      <color theme="1"/>
      <name val="Verdana"/>
      <family val="2"/>
    </font>
    <font>
      <sz val="14"/>
      <color theme="1"/>
      <name val="Verdana"/>
      <family val="2"/>
    </font>
    <font>
      <b/>
      <sz val="14"/>
      <color rgb="FF7030A0"/>
      <name val="Verdana"/>
      <family val="2"/>
    </font>
    <font>
      <b/>
      <sz val="14"/>
      <color rgb="FF00B0F0"/>
      <name val="Verdana"/>
      <family val="2"/>
    </font>
    <font>
      <b/>
      <sz val="14"/>
      <color rgb="FF00B050"/>
      <name val="Verdana"/>
      <family val="2"/>
    </font>
    <font>
      <sz val="14"/>
      <color rgb="FFFFC000"/>
      <name val="Verdana"/>
      <family val="2"/>
    </font>
    <font>
      <b/>
      <sz val="14"/>
      <color theme="9" tint="-0.249977111117893"/>
      <name val="Verdana"/>
      <family val="2"/>
    </font>
    <font>
      <sz val="12"/>
      <name val="Verdana"/>
      <family val="2"/>
    </font>
    <font>
      <i/>
      <sz val="14"/>
      <color theme="1"/>
      <name val="Verdana"/>
      <family val="2"/>
    </font>
    <font>
      <i/>
      <sz val="14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DE9D2"/>
        <bgColor indexed="64"/>
      </patternFill>
    </fill>
    <fill>
      <patternFill patternType="solid">
        <fgColor theme="5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12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5" fillId="0" borderId="0" xfId="1" applyFont="1" applyBorder="1" applyAlignment="1" applyProtection="1">
      <alignment horizontal="right"/>
    </xf>
    <xf numFmtId="0" fontId="3" fillId="0" borderId="0" xfId="0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1" xfId="0" applyFont="1" applyBorder="1"/>
    <xf numFmtId="0" fontId="3" fillId="0" borderId="0" xfId="0" applyFont="1" applyFill="1" applyAlignment="1">
      <alignment horizontal="right"/>
    </xf>
    <xf numFmtId="49" fontId="3" fillId="0" borderId="0" xfId="0" applyNumberFormat="1" applyFont="1" applyFill="1" applyAlignment="1">
      <alignment horizontal="right"/>
    </xf>
    <xf numFmtId="49" fontId="3" fillId="0" borderId="0" xfId="0" applyNumberFormat="1" applyFont="1" applyAlignment="1">
      <alignment horizontal="right"/>
    </xf>
    <xf numFmtId="0" fontId="3" fillId="0" borderId="10" xfId="0" applyFont="1" applyBorder="1"/>
    <xf numFmtId="0" fontId="3" fillId="0" borderId="0" xfId="0" applyFont="1" applyBorder="1"/>
    <xf numFmtId="0" fontId="6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3" fillId="0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5" xfId="0" applyFont="1" applyBorder="1" applyAlignment="1">
      <alignment horizontal="left"/>
    </xf>
    <xf numFmtId="0" fontId="3" fillId="2" borderId="2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3" fillId="2" borderId="5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164" fontId="3" fillId="2" borderId="5" xfId="0" applyNumberFormat="1" applyFont="1" applyFill="1" applyBorder="1" applyAlignment="1">
      <alignment horizontal="right"/>
    </xf>
    <xf numFmtId="164" fontId="3" fillId="2" borderId="0" xfId="0" applyNumberFormat="1" applyFont="1" applyFill="1" applyBorder="1" applyAlignment="1">
      <alignment horizontal="right"/>
    </xf>
    <xf numFmtId="0" fontId="11" fillId="2" borderId="5" xfId="0" applyFont="1" applyFill="1" applyBorder="1" applyAlignment="1">
      <alignment horizontal="right"/>
    </xf>
    <xf numFmtId="0" fontId="11" fillId="2" borderId="0" xfId="0" applyFont="1" applyFill="1" applyBorder="1" applyAlignment="1">
      <alignment horizontal="right"/>
    </xf>
    <xf numFmtId="1" fontId="10" fillId="2" borderId="5" xfId="0" applyNumberFormat="1" applyFont="1" applyFill="1" applyBorder="1" applyAlignment="1">
      <alignment horizontal="right"/>
    </xf>
    <xf numFmtId="1" fontId="10" fillId="2" borderId="0" xfId="0" applyNumberFormat="1" applyFont="1" applyFill="1" applyBorder="1" applyAlignment="1">
      <alignment horizontal="right"/>
    </xf>
    <xf numFmtId="1" fontId="8" fillId="2" borderId="5" xfId="0" applyNumberFormat="1" applyFont="1" applyFill="1" applyBorder="1" applyAlignment="1">
      <alignment horizontal="right"/>
    </xf>
    <xf numFmtId="1" fontId="8" fillId="2" borderId="0" xfId="0" applyNumberFormat="1" applyFont="1" applyFill="1" applyBorder="1" applyAlignment="1">
      <alignment horizontal="right"/>
    </xf>
    <xf numFmtId="1" fontId="9" fillId="2" borderId="5" xfId="0" applyNumberFormat="1" applyFont="1" applyFill="1" applyBorder="1" applyAlignment="1">
      <alignment horizontal="right"/>
    </xf>
    <xf numFmtId="1" fontId="9" fillId="2" borderId="0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0" xfId="0" applyNumberFormat="1" applyFont="1" applyFill="1" applyBorder="1" applyAlignment="1">
      <alignment horizontal="right"/>
    </xf>
    <xf numFmtId="0" fontId="6" fillId="2" borderId="5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2" borderId="5" xfId="0" applyNumberFormat="1" applyFont="1" applyFill="1" applyBorder="1" applyAlignment="1">
      <alignment horizontal="right"/>
    </xf>
    <xf numFmtId="3" fontId="3" fillId="2" borderId="0" xfId="0" applyNumberFormat="1" applyFont="1" applyFill="1" applyBorder="1" applyAlignment="1">
      <alignment horizontal="right"/>
    </xf>
    <xf numFmtId="3" fontId="7" fillId="2" borderId="5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165" fontId="3" fillId="2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Border="1" applyAlignment="1">
      <alignment horizontal="right"/>
    </xf>
    <xf numFmtId="0" fontId="5" fillId="2" borderId="5" xfId="1" applyFont="1" applyFill="1" applyBorder="1" applyAlignment="1" applyProtection="1">
      <alignment horizontal="right"/>
    </xf>
    <xf numFmtId="0" fontId="5" fillId="2" borderId="0" xfId="1" applyFont="1" applyFill="1" applyBorder="1" applyAlignment="1" applyProtection="1">
      <alignment horizontal="right"/>
    </xf>
    <xf numFmtId="0" fontId="5" fillId="2" borderId="7" xfId="1" applyFont="1" applyFill="1" applyBorder="1" applyAlignment="1" applyProtection="1">
      <alignment horizontal="right"/>
    </xf>
    <xf numFmtId="0" fontId="5" fillId="2" borderId="8" xfId="1" applyFont="1" applyFill="1" applyBorder="1" applyAlignment="1" applyProtection="1">
      <alignment horizontal="right"/>
    </xf>
    <xf numFmtId="0" fontId="3" fillId="3" borderId="2" xfId="0" applyFont="1" applyFill="1" applyBorder="1" applyAlignment="1">
      <alignment horizontal="right"/>
    </xf>
    <xf numFmtId="0" fontId="3" fillId="3" borderId="3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164" fontId="3" fillId="3" borderId="5" xfId="0" applyNumberFormat="1" applyFont="1" applyFill="1" applyBorder="1" applyAlignment="1">
      <alignment horizontal="right"/>
    </xf>
    <xf numFmtId="164" fontId="3" fillId="3" borderId="0" xfId="0" applyNumberFormat="1" applyFont="1" applyFill="1" applyBorder="1" applyAlignment="1">
      <alignment horizontal="right"/>
    </xf>
    <xf numFmtId="166" fontId="11" fillId="3" borderId="5" xfId="0" applyNumberFormat="1" applyFont="1" applyFill="1" applyBorder="1" applyAlignment="1">
      <alignment horizontal="right"/>
    </xf>
    <xf numFmtId="166" fontId="11" fillId="3" borderId="0" xfId="0" applyNumberFormat="1" applyFont="1" applyFill="1" applyBorder="1" applyAlignment="1">
      <alignment horizontal="right"/>
    </xf>
    <xf numFmtId="1" fontId="11" fillId="3" borderId="0" xfId="0" applyNumberFormat="1" applyFont="1" applyFill="1" applyBorder="1" applyAlignment="1">
      <alignment horizontal="right"/>
    </xf>
    <xf numFmtId="0" fontId="10" fillId="3" borderId="5" xfId="0" applyFont="1" applyFill="1" applyBorder="1" applyAlignment="1">
      <alignment horizontal="right"/>
    </xf>
    <xf numFmtId="0" fontId="10" fillId="3" borderId="0" xfId="0" applyFont="1" applyFill="1" applyBorder="1" applyAlignment="1">
      <alignment horizontal="right"/>
    </xf>
    <xf numFmtId="0" fontId="8" fillId="3" borderId="5" xfId="0" applyFont="1" applyFill="1" applyBorder="1" applyAlignment="1">
      <alignment horizontal="right"/>
    </xf>
    <xf numFmtId="0" fontId="8" fillId="3" borderId="0" xfId="0" applyFont="1" applyFill="1" applyBorder="1" applyAlignment="1">
      <alignment horizontal="right"/>
    </xf>
    <xf numFmtId="0" fontId="9" fillId="3" borderId="5" xfId="0" applyFont="1" applyFill="1" applyBorder="1" applyAlignment="1">
      <alignment horizontal="right"/>
    </xf>
    <xf numFmtId="0" fontId="9" fillId="3" borderId="0" xfId="0" applyFont="1" applyFill="1" applyBorder="1" applyAlignment="1">
      <alignment horizontal="right"/>
    </xf>
    <xf numFmtId="166" fontId="3" fillId="3" borderId="5" xfId="0" applyNumberFormat="1" applyFont="1" applyFill="1" applyBorder="1" applyAlignment="1">
      <alignment horizontal="right"/>
    </xf>
    <xf numFmtId="166" fontId="3" fillId="3" borderId="0" xfId="0" applyNumberFormat="1" applyFont="1" applyFill="1" applyBorder="1" applyAlignment="1">
      <alignment horizontal="right"/>
    </xf>
    <xf numFmtId="0" fontId="6" fillId="3" borderId="5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166" fontId="6" fillId="3" borderId="0" xfId="0" applyNumberFormat="1" applyFont="1" applyFill="1" applyBorder="1" applyAlignment="1">
      <alignment horizontal="right"/>
    </xf>
    <xf numFmtId="3" fontId="3" fillId="3" borderId="5" xfId="0" applyNumberFormat="1" applyFont="1" applyFill="1" applyBorder="1" applyAlignment="1">
      <alignment horizontal="right"/>
    </xf>
    <xf numFmtId="3" fontId="3" fillId="3" borderId="0" xfId="0" applyNumberFormat="1" applyFont="1" applyFill="1" applyBorder="1" applyAlignment="1">
      <alignment horizontal="right"/>
    </xf>
    <xf numFmtId="3" fontId="7" fillId="3" borderId="5" xfId="0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8" fontId="3" fillId="3" borderId="5" xfId="0" applyNumberFormat="1" applyFont="1" applyFill="1" applyBorder="1" applyAlignment="1">
      <alignment horizontal="right"/>
    </xf>
    <xf numFmtId="8" fontId="3" fillId="3" borderId="0" xfId="0" applyNumberFormat="1" applyFont="1" applyFill="1" applyBorder="1" applyAlignment="1">
      <alignment horizontal="right"/>
    </xf>
    <xf numFmtId="0" fontId="5" fillId="3" borderId="5" xfId="1" applyFont="1" applyFill="1" applyBorder="1" applyAlignment="1" applyProtection="1">
      <alignment horizontal="right"/>
    </xf>
    <xf numFmtId="0" fontId="5" fillId="3" borderId="0" xfId="1" applyFont="1" applyFill="1" applyBorder="1" applyAlignment="1" applyProtection="1">
      <alignment horizontal="right"/>
    </xf>
    <xf numFmtId="0" fontId="5" fillId="3" borderId="7" xfId="1" applyFont="1" applyFill="1" applyBorder="1" applyAlignment="1" applyProtection="1">
      <alignment horizontal="right"/>
    </xf>
    <xf numFmtId="0" fontId="5" fillId="3" borderId="8" xfId="1" applyFont="1" applyFill="1" applyBorder="1" applyAlignment="1" applyProtection="1">
      <alignment horizontal="right"/>
    </xf>
    <xf numFmtId="0" fontId="3" fillId="4" borderId="2" xfId="0" applyFont="1" applyFill="1" applyBorder="1" applyAlignment="1">
      <alignment horizontal="right"/>
    </xf>
    <xf numFmtId="0" fontId="3" fillId="4" borderId="3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4" borderId="0" xfId="0" applyFont="1" applyFill="1" applyBorder="1" applyAlignment="1">
      <alignment horizontal="right"/>
    </xf>
    <xf numFmtId="164" fontId="3" fillId="4" borderId="5" xfId="0" applyNumberFormat="1" applyFont="1" applyFill="1" applyBorder="1" applyAlignment="1">
      <alignment horizontal="right"/>
    </xf>
    <xf numFmtId="164" fontId="3" fillId="4" borderId="0" xfId="0" applyNumberFormat="1" applyFont="1" applyFill="1" applyBorder="1" applyAlignment="1">
      <alignment horizontal="right"/>
    </xf>
    <xf numFmtId="166" fontId="11" fillId="4" borderId="5" xfId="0" applyNumberFormat="1" applyFont="1" applyFill="1" applyBorder="1" applyAlignment="1">
      <alignment horizontal="right"/>
    </xf>
    <xf numFmtId="166" fontId="11" fillId="4" borderId="0" xfId="0" applyNumberFormat="1" applyFont="1" applyFill="1" applyBorder="1" applyAlignment="1">
      <alignment horizontal="right"/>
    </xf>
    <xf numFmtId="0" fontId="11" fillId="4" borderId="0" xfId="0" applyFont="1" applyFill="1" applyBorder="1" applyAlignment="1">
      <alignment horizontal="right"/>
    </xf>
    <xf numFmtId="0" fontId="10" fillId="4" borderId="5" xfId="0" applyFont="1" applyFill="1" applyBorder="1" applyAlignment="1">
      <alignment horizontal="right"/>
    </xf>
    <xf numFmtId="0" fontId="10" fillId="4" borderId="0" xfId="0" applyFont="1" applyFill="1" applyBorder="1" applyAlignment="1">
      <alignment horizontal="right"/>
    </xf>
    <xf numFmtId="1" fontId="10" fillId="4" borderId="0" xfId="0" applyNumberFormat="1" applyFont="1" applyFill="1" applyBorder="1" applyAlignment="1">
      <alignment horizontal="right"/>
    </xf>
    <xf numFmtId="0" fontId="8" fillId="4" borderId="5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8" fillId="4" borderId="0" xfId="0" applyNumberFormat="1" applyFont="1" applyFill="1" applyBorder="1" applyAlignment="1">
      <alignment horizontal="right"/>
    </xf>
    <xf numFmtId="0" fontId="9" fillId="4" borderId="5" xfId="0" applyFont="1" applyFill="1" applyBorder="1" applyAlignment="1">
      <alignment horizontal="right"/>
    </xf>
    <xf numFmtId="0" fontId="9" fillId="4" borderId="0" xfId="0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166" fontId="3" fillId="4" borderId="5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0" fontId="6" fillId="4" borderId="5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3" fontId="3" fillId="4" borderId="5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3" fontId="7" fillId="4" borderId="5" xfId="0" applyNumberFormat="1" applyFont="1" applyFill="1" applyBorder="1" applyAlignment="1">
      <alignment horizontal="right"/>
    </xf>
    <xf numFmtId="3" fontId="7" fillId="4" borderId="0" xfId="0" applyNumberFormat="1" applyFont="1" applyFill="1" applyBorder="1" applyAlignment="1">
      <alignment horizontal="right"/>
    </xf>
    <xf numFmtId="8" fontId="3" fillId="4" borderId="5" xfId="0" applyNumberFormat="1" applyFont="1" applyFill="1" applyBorder="1" applyAlignment="1">
      <alignment horizontal="right"/>
    </xf>
    <xf numFmtId="8" fontId="3" fillId="4" borderId="0" xfId="0" applyNumberFormat="1" applyFont="1" applyFill="1" applyBorder="1" applyAlignment="1">
      <alignment horizontal="right"/>
    </xf>
    <xf numFmtId="165" fontId="3" fillId="4" borderId="0" xfId="0" applyNumberFormat="1" applyFont="1" applyFill="1" applyBorder="1" applyAlignment="1">
      <alignment horizontal="right"/>
    </xf>
    <xf numFmtId="0" fontId="5" fillId="4" borderId="5" xfId="1" applyFont="1" applyFill="1" applyBorder="1" applyAlignment="1" applyProtection="1">
      <alignment horizontal="right"/>
    </xf>
    <xf numFmtId="0" fontId="5" fillId="4" borderId="0" xfId="1" applyFont="1" applyFill="1" applyBorder="1" applyAlignment="1" applyProtection="1">
      <alignment horizontal="right"/>
    </xf>
    <xf numFmtId="0" fontId="5" fillId="4" borderId="7" xfId="1" applyFont="1" applyFill="1" applyBorder="1" applyAlignment="1" applyProtection="1">
      <alignment horizontal="right"/>
    </xf>
    <xf numFmtId="0" fontId="3" fillId="4" borderId="8" xfId="0" applyFont="1" applyFill="1" applyBorder="1" applyAlignment="1">
      <alignment horizontal="right"/>
    </xf>
    <xf numFmtId="0" fontId="5" fillId="4" borderId="8" xfId="1" applyFont="1" applyFill="1" applyBorder="1" applyAlignment="1" applyProtection="1">
      <alignment horizontal="right"/>
    </xf>
    <xf numFmtId="0" fontId="3" fillId="5" borderId="3" xfId="0" applyFont="1" applyFill="1" applyBorder="1" applyAlignment="1">
      <alignment horizontal="right"/>
    </xf>
    <xf numFmtId="0" fontId="3" fillId="5" borderId="4" xfId="0" applyFont="1" applyFill="1" applyBorder="1" applyAlignment="1">
      <alignment horizontal="right"/>
    </xf>
    <xf numFmtId="0" fontId="3" fillId="5" borderId="0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164" fontId="3" fillId="5" borderId="0" xfId="0" applyNumberFormat="1" applyFont="1" applyFill="1" applyBorder="1" applyAlignment="1">
      <alignment horizontal="right"/>
    </xf>
    <xf numFmtId="164" fontId="3" fillId="5" borderId="6" xfId="0" applyNumberFormat="1" applyFont="1" applyFill="1" applyBorder="1" applyAlignment="1">
      <alignment horizontal="right"/>
    </xf>
    <xf numFmtId="166" fontId="11" fillId="5" borderId="0" xfId="0" applyNumberFormat="1" applyFont="1" applyFill="1" applyBorder="1" applyAlignment="1">
      <alignment horizontal="right"/>
    </xf>
    <xf numFmtId="166" fontId="11" fillId="5" borderId="6" xfId="0" applyNumberFormat="1" applyFont="1" applyFill="1" applyBorder="1" applyAlignment="1">
      <alignment horizontal="right"/>
    </xf>
    <xf numFmtId="0" fontId="10" fillId="5" borderId="0" xfId="0" applyFont="1" applyFill="1" applyBorder="1" applyAlignment="1">
      <alignment horizontal="right"/>
    </xf>
    <xf numFmtId="0" fontId="10" fillId="5" borderId="6" xfId="0" applyFont="1" applyFill="1" applyBorder="1" applyAlignment="1">
      <alignment horizontal="right"/>
    </xf>
    <xf numFmtId="0" fontId="8" fillId="5" borderId="0" xfId="0" applyFont="1" applyFill="1" applyBorder="1" applyAlignment="1">
      <alignment horizontal="right"/>
    </xf>
    <xf numFmtId="0" fontId="8" fillId="5" borderId="6" xfId="0" applyFont="1" applyFill="1" applyBorder="1" applyAlignment="1">
      <alignment horizontal="right"/>
    </xf>
    <xf numFmtId="0" fontId="9" fillId="5" borderId="0" xfId="0" applyFont="1" applyFill="1" applyBorder="1" applyAlignment="1">
      <alignment horizontal="right"/>
    </xf>
    <xf numFmtId="0" fontId="9" fillId="5" borderId="6" xfId="0" applyFont="1" applyFill="1" applyBorder="1" applyAlignment="1">
      <alignment horizontal="right"/>
    </xf>
    <xf numFmtId="166" fontId="3" fillId="5" borderId="0" xfId="0" applyNumberFormat="1" applyFont="1" applyFill="1" applyBorder="1" applyAlignment="1">
      <alignment horizontal="right"/>
    </xf>
    <xf numFmtId="166" fontId="3" fillId="5" borderId="6" xfId="0" applyNumberFormat="1" applyFont="1" applyFill="1" applyBorder="1" applyAlignment="1">
      <alignment horizontal="right"/>
    </xf>
    <xf numFmtId="166" fontId="6" fillId="5" borderId="0" xfId="0" applyNumberFormat="1" applyFont="1" applyFill="1" applyBorder="1" applyAlignment="1">
      <alignment horizontal="right"/>
    </xf>
    <xf numFmtId="166" fontId="6" fillId="5" borderId="6" xfId="0" applyNumberFormat="1" applyFont="1" applyFill="1" applyBorder="1" applyAlignment="1">
      <alignment horizontal="right"/>
    </xf>
    <xf numFmtId="3" fontId="3" fillId="5" borderId="0" xfId="0" applyNumberFormat="1" applyFont="1" applyFill="1" applyBorder="1" applyAlignment="1">
      <alignment horizontal="right"/>
    </xf>
    <xf numFmtId="3" fontId="3" fillId="5" borderId="6" xfId="0" applyNumberFormat="1" applyFont="1" applyFill="1" applyBorder="1" applyAlignment="1">
      <alignment horizontal="right"/>
    </xf>
    <xf numFmtId="3" fontId="7" fillId="5" borderId="0" xfId="0" applyNumberFormat="1" applyFont="1" applyFill="1" applyBorder="1" applyAlignment="1">
      <alignment horizontal="right"/>
    </xf>
    <xf numFmtId="3" fontId="7" fillId="5" borderId="6" xfId="0" applyNumberFormat="1" applyFont="1" applyFill="1" applyBorder="1" applyAlignment="1">
      <alignment horizontal="right"/>
    </xf>
    <xf numFmtId="8" fontId="3" fillId="5" borderId="0" xfId="0" applyNumberFormat="1" applyFont="1" applyFill="1" applyBorder="1" applyAlignment="1">
      <alignment horizontal="right"/>
    </xf>
    <xf numFmtId="8" fontId="3" fillId="5" borderId="6" xfId="0" applyNumberFormat="1" applyFont="1" applyFill="1" applyBorder="1" applyAlignment="1">
      <alignment horizontal="right"/>
    </xf>
    <xf numFmtId="0" fontId="5" fillId="5" borderId="0" xfId="1" applyFont="1" applyFill="1" applyBorder="1" applyAlignment="1" applyProtection="1">
      <alignment horizontal="right"/>
    </xf>
    <xf numFmtId="0" fontId="5" fillId="5" borderId="6" xfId="1" applyFont="1" applyFill="1" applyBorder="1" applyAlignment="1" applyProtection="1">
      <alignment horizontal="right"/>
    </xf>
    <xf numFmtId="0" fontId="3" fillId="5" borderId="8" xfId="0" applyFont="1" applyFill="1" applyBorder="1" applyAlignment="1">
      <alignment horizontal="right"/>
    </xf>
    <xf numFmtId="0" fontId="3" fillId="5" borderId="9" xfId="0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3" fillId="3" borderId="11" xfId="0" applyFont="1" applyFill="1" applyBorder="1" applyAlignment="1">
      <alignment horizontal="right"/>
    </xf>
    <xf numFmtId="0" fontId="3" fillId="3" borderId="12" xfId="0" applyFont="1" applyFill="1" applyBorder="1" applyAlignment="1">
      <alignment horizontal="right"/>
    </xf>
    <xf numFmtId="0" fontId="3" fillId="3" borderId="13" xfId="0" applyFont="1" applyFill="1" applyBorder="1" applyAlignment="1">
      <alignment horizontal="right"/>
    </xf>
    <xf numFmtId="0" fontId="3" fillId="3" borderId="14" xfId="0" applyFont="1" applyFill="1" applyBorder="1" applyAlignment="1">
      <alignment horizontal="right"/>
    </xf>
    <xf numFmtId="0" fontId="3" fillId="4" borderId="12" xfId="0" applyFont="1" applyFill="1" applyBorder="1" applyAlignment="1">
      <alignment horizontal="right"/>
    </xf>
    <xf numFmtId="0" fontId="3" fillId="4" borderId="14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4" borderId="15" xfId="0" applyFont="1" applyFill="1" applyBorder="1" applyAlignment="1">
      <alignment horizontal="right"/>
    </xf>
    <xf numFmtId="0" fontId="3" fillId="4" borderId="11" xfId="0" applyFont="1" applyFill="1" applyBorder="1" applyAlignment="1">
      <alignment horizontal="right"/>
    </xf>
    <xf numFmtId="0" fontId="3" fillId="2" borderId="11" xfId="0" applyFont="1" applyFill="1" applyBorder="1" applyAlignment="1">
      <alignment horizontal="right"/>
    </xf>
    <xf numFmtId="0" fontId="3" fillId="2" borderId="4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right"/>
    </xf>
    <xf numFmtId="164" fontId="3" fillId="2" borderId="6" xfId="0" applyNumberFormat="1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3" fillId="2" borderId="17" xfId="0" applyFont="1" applyFill="1" applyBorder="1" applyAlignment="1">
      <alignment horizontal="right"/>
    </xf>
    <xf numFmtId="1" fontId="11" fillId="2" borderId="6" xfId="0" applyNumberFormat="1" applyFont="1" applyFill="1" applyBorder="1" applyAlignment="1">
      <alignment horizontal="right"/>
    </xf>
    <xf numFmtId="1" fontId="10" fillId="2" borderId="6" xfId="0" applyNumberFormat="1" applyFont="1" applyFill="1" applyBorder="1" applyAlignment="1">
      <alignment horizontal="right"/>
    </xf>
    <xf numFmtId="1" fontId="8" fillId="2" borderId="6" xfId="0" applyNumberFormat="1" applyFont="1" applyFill="1" applyBorder="1" applyAlignment="1">
      <alignment horizontal="right"/>
    </xf>
    <xf numFmtId="1" fontId="9" fillId="2" borderId="6" xfId="0" applyNumberFormat="1" applyFont="1" applyFill="1" applyBorder="1" applyAlignment="1">
      <alignment horizontal="right"/>
    </xf>
    <xf numFmtId="166" fontId="3" fillId="2" borderId="6" xfId="0" applyNumberFormat="1" applyFont="1" applyFill="1" applyBorder="1" applyAlignment="1">
      <alignment horizontal="right"/>
    </xf>
    <xf numFmtId="166" fontId="6" fillId="2" borderId="6" xfId="0" applyNumberFormat="1" applyFont="1" applyFill="1" applyBorder="1" applyAlignment="1">
      <alignment horizontal="right"/>
    </xf>
    <xf numFmtId="3" fontId="3" fillId="2" borderId="6" xfId="0" applyNumberFormat="1" applyFont="1" applyFill="1" applyBorder="1" applyAlignment="1">
      <alignment horizontal="right"/>
    </xf>
    <xf numFmtId="3" fontId="7" fillId="2" borderId="6" xfId="0" applyNumberFormat="1" applyFont="1" applyFill="1" applyBorder="1" applyAlignment="1">
      <alignment horizontal="right"/>
    </xf>
    <xf numFmtId="8" fontId="3" fillId="2" borderId="6" xfId="0" applyNumberFormat="1" applyFont="1" applyFill="1" applyBorder="1" applyAlignment="1">
      <alignment horizontal="right"/>
    </xf>
    <xf numFmtId="0" fontId="5" fillId="2" borderId="6" xfId="1" applyFont="1" applyFill="1" applyBorder="1" applyAlignment="1" applyProtection="1">
      <alignment horizontal="right"/>
    </xf>
    <xf numFmtId="0" fontId="5" fillId="2" borderId="9" xfId="1" applyFont="1" applyFill="1" applyBorder="1" applyAlignment="1" applyProtection="1">
      <alignment horizontal="right"/>
    </xf>
    <xf numFmtId="0" fontId="3" fillId="5" borderId="2" xfId="0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164" fontId="3" fillId="5" borderId="5" xfId="0" applyNumberFormat="1" applyFont="1" applyFill="1" applyBorder="1" applyAlignment="1">
      <alignment horizontal="right"/>
    </xf>
    <xf numFmtId="166" fontId="11" fillId="5" borderId="5" xfId="0" applyNumberFormat="1" applyFont="1" applyFill="1" applyBorder="1" applyAlignment="1">
      <alignment horizontal="right"/>
    </xf>
    <xf numFmtId="0" fontId="10" fillId="5" borderId="5" xfId="0" applyFont="1" applyFill="1" applyBorder="1" applyAlignment="1">
      <alignment horizontal="right"/>
    </xf>
    <xf numFmtId="0" fontId="8" fillId="5" borderId="5" xfId="0" applyFont="1" applyFill="1" applyBorder="1" applyAlignment="1">
      <alignment horizontal="right"/>
    </xf>
    <xf numFmtId="0" fontId="9" fillId="5" borderId="5" xfId="0" applyFont="1" applyFill="1" applyBorder="1" applyAlignment="1">
      <alignment horizontal="right"/>
    </xf>
    <xf numFmtId="166" fontId="3" fillId="5" borderId="5" xfId="0" applyNumberFormat="1" applyFont="1" applyFill="1" applyBorder="1" applyAlignment="1">
      <alignment horizontal="right"/>
    </xf>
    <xf numFmtId="166" fontId="6" fillId="5" borderId="5" xfId="0" applyNumberFormat="1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3" fontId="7" fillId="5" borderId="5" xfId="0" applyNumberFormat="1" applyFont="1" applyFill="1" applyBorder="1" applyAlignment="1">
      <alignment horizontal="right"/>
    </xf>
    <xf numFmtId="8" fontId="3" fillId="5" borderId="5" xfId="0" applyNumberFormat="1" applyFont="1" applyFill="1" applyBorder="1" applyAlignment="1">
      <alignment horizontal="right"/>
    </xf>
    <xf numFmtId="0" fontId="5" fillId="5" borderId="5" xfId="1" applyFont="1" applyFill="1" applyBorder="1" applyAlignment="1" applyProtection="1">
      <alignment horizontal="right"/>
    </xf>
    <xf numFmtId="0" fontId="14" fillId="0" borderId="0" xfId="0" applyFont="1"/>
    <xf numFmtId="0" fontId="14" fillId="2" borderId="5" xfId="0" applyFont="1" applyFill="1" applyBorder="1" applyAlignment="1">
      <alignment horizontal="right"/>
    </xf>
    <xf numFmtId="0" fontId="14" fillId="2" borderId="0" xfId="0" applyFont="1" applyFill="1" applyBorder="1" applyAlignment="1">
      <alignment horizontal="right"/>
    </xf>
    <xf numFmtId="0" fontId="14" fillId="2" borderId="6" xfId="0" applyFont="1" applyFill="1" applyBorder="1" applyAlignment="1">
      <alignment horizontal="right"/>
    </xf>
    <xf numFmtId="0" fontId="14" fillId="4" borderId="5" xfId="0" applyFont="1" applyFill="1" applyBorder="1" applyAlignment="1">
      <alignment horizontal="right"/>
    </xf>
    <xf numFmtId="0" fontId="14" fillId="4" borderId="0" xfId="0" applyFont="1" applyFill="1" applyBorder="1" applyAlignment="1">
      <alignment horizontal="right"/>
    </xf>
    <xf numFmtId="0" fontId="14" fillId="3" borderId="5" xfId="0" applyFont="1" applyFill="1" applyBorder="1" applyAlignment="1">
      <alignment horizontal="right"/>
    </xf>
    <xf numFmtId="0" fontId="14" fillId="3" borderId="0" xfId="0" applyFont="1" applyFill="1" applyBorder="1" applyAlignment="1">
      <alignment horizontal="right"/>
    </xf>
    <xf numFmtId="0" fontId="14" fillId="5" borderId="5" xfId="0" applyFont="1" applyFill="1" applyBorder="1" applyAlignment="1">
      <alignment horizontal="right"/>
    </xf>
    <xf numFmtId="0" fontId="14" fillId="5" borderId="0" xfId="0" applyFont="1" applyFill="1" applyBorder="1" applyAlignment="1">
      <alignment horizontal="right"/>
    </xf>
    <xf numFmtId="0" fontId="14" fillId="5" borderId="6" xfId="0" applyFont="1" applyFill="1" applyBorder="1" applyAlignment="1">
      <alignment horizontal="right"/>
    </xf>
    <xf numFmtId="0" fontId="15" fillId="4" borderId="3" xfId="0" applyFont="1" applyFill="1" applyBorder="1" applyAlignment="1">
      <alignment horizontal="right"/>
    </xf>
    <xf numFmtId="166" fontId="6" fillId="4" borderId="0" xfId="0" applyNumberFormat="1" applyFont="1" applyFill="1" applyBorder="1" applyAlignment="1">
      <alignment horizontal="right"/>
    </xf>
    <xf numFmtId="0" fontId="5" fillId="5" borderId="8" xfId="1" applyFont="1" applyFill="1" applyBorder="1" applyAlignment="1" applyProtection="1">
      <alignment horizontal="right"/>
    </xf>
    <xf numFmtId="167" fontId="3" fillId="0" borderId="0" xfId="0" applyNumberFormat="1" applyFont="1"/>
    <xf numFmtId="0" fontId="16" fillId="2" borderId="6" xfId="0" applyFont="1" applyFill="1" applyBorder="1" applyAlignment="1">
      <alignment horizontal="right"/>
    </xf>
    <xf numFmtId="0" fontId="16" fillId="4" borderId="5" xfId="0" applyFont="1" applyFill="1" applyBorder="1" applyAlignment="1">
      <alignment horizontal="right"/>
    </xf>
    <xf numFmtId="0" fontId="16" fillId="4" borderId="0" xfId="0" applyFont="1" applyFill="1" applyBorder="1" applyAlignment="1">
      <alignment horizontal="right"/>
    </xf>
    <xf numFmtId="0" fontId="16" fillId="3" borderId="5" xfId="0" applyFont="1" applyFill="1" applyBorder="1" applyAlignment="1">
      <alignment horizontal="right"/>
    </xf>
    <xf numFmtId="0" fontId="17" fillId="3" borderId="0" xfId="0" applyFont="1" applyFill="1" applyBorder="1" applyAlignment="1">
      <alignment horizontal="right"/>
    </xf>
    <xf numFmtId="0" fontId="16" fillId="3" borderId="0" xfId="0" applyFont="1" applyFill="1" applyBorder="1" applyAlignment="1">
      <alignment horizontal="right"/>
    </xf>
    <xf numFmtId="1" fontId="16" fillId="2" borderId="5" xfId="0" applyNumberFormat="1" applyFont="1" applyFill="1" applyBorder="1" applyAlignment="1">
      <alignment horizontal="right"/>
    </xf>
    <xf numFmtId="1" fontId="16" fillId="2" borderId="0" xfId="0" applyNumberFormat="1" applyFont="1" applyFill="1" applyBorder="1" applyAlignment="1">
      <alignment horizontal="right"/>
    </xf>
    <xf numFmtId="0" fontId="16" fillId="5" borderId="5" xfId="0" applyFont="1" applyFill="1" applyBorder="1" applyAlignment="1">
      <alignment horizontal="right"/>
    </xf>
    <xf numFmtId="1" fontId="6" fillId="3" borderId="0" xfId="0" applyNumberFormat="1" applyFont="1" applyFill="1" applyBorder="1" applyAlignment="1">
      <alignment horizontal="right"/>
    </xf>
    <xf numFmtId="0" fontId="5" fillId="5" borderId="7" xfId="1" applyFont="1" applyFill="1" applyBorder="1" applyAlignment="1" applyProtection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3C5F3"/>
      <color rgb="FFEDE9D2"/>
      <color rgb="FFD2CF01"/>
      <color rgb="FF00B200"/>
      <color rgb="FF00CD5C"/>
      <color rgb="FF6D7AFF"/>
      <color rgb="FF4577FF"/>
      <color rgb="FF009F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16</xdr:row>
      <xdr:rowOff>25400</xdr:rowOff>
    </xdr:from>
    <xdr:to>
      <xdr:col>5</xdr:col>
      <xdr:colOff>1587500</xdr:colOff>
      <xdr:row>16</xdr:row>
      <xdr:rowOff>800100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ED7CFCD-1A69-304E-ACF8-F423C5805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51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16</xdr:row>
      <xdr:rowOff>25400</xdr:rowOff>
    </xdr:from>
    <xdr:to>
      <xdr:col>3</xdr:col>
      <xdr:colOff>1587500</xdr:colOff>
      <xdr:row>16</xdr:row>
      <xdr:rowOff>800100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BF52E5-8063-C94A-8D32-9AC4C499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39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16</xdr:row>
      <xdr:rowOff>25400</xdr:rowOff>
    </xdr:from>
    <xdr:to>
      <xdr:col>7</xdr:col>
      <xdr:colOff>1587500</xdr:colOff>
      <xdr:row>16</xdr:row>
      <xdr:rowOff>800100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CEEE159-A5C0-E642-9143-15C0DE02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363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16</xdr:row>
      <xdr:rowOff>25400</xdr:rowOff>
    </xdr:from>
    <xdr:to>
      <xdr:col>6</xdr:col>
      <xdr:colOff>1587500</xdr:colOff>
      <xdr:row>16</xdr:row>
      <xdr:rowOff>800100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655DC1F-3962-6647-A598-A1B4F2E1E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107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16</xdr:row>
      <xdr:rowOff>25400</xdr:rowOff>
    </xdr:from>
    <xdr:to>
      <xdr:col>4</xdr:col>
      <xdr:colOff>1587500</xdr:colOff>
      <xdr:row>16</xdr:row>
      <xdr:rowOff>800100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0C13081-2933-4742-860C-5D6CF7BF0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595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30</xdr:col>
      <xdr:colOff>50800</xdr:colOff>
      <xdr:row>16</xdr:row>
      <xdr:rowOff>25400</xdr:rowOff>
    </xdr:from>
    <xdr:to>
      <xdr:col>30</xdr:col>
      <xdr:colOff>1600200</xdr:colOff>
      <xdr:row>16</xdr:row>
      <xdr:rowOff>800100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EB47968-DA90-8841-A6FE-AAAECF1C4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561000" y="36957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16</xdr:row>
      <xdr:rowOff>25400</xdr:rowOff>
    </xdr:from>
    <xdr:to>
      <xdr:col>18</xdr:col>
      <xdr:colOff>1587500</xdr:colOff>
      <xdr:row>16</xdr:row>
      <xdr:rowOff>800100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F3C0CBC-27CD-CA4A-83D8-03B389F85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7899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16</xdr:row>
      <xdr:rowOff>25400</xdr:rowOff>
    </xdr:from>
    <xdr:to>
      <xdr:col>17</xdr:col>
      <xdr:colOff>1587500</xdr:colOff>
      <xdr:row>16</xdr:row>
      <xdr:rowOff>800100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810A686-EFB5-F341-B920-A6179A413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1643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16</xdr:row>
      <xdr:rowOff>38100</xdr:rowOff>
    </xdr:from>
    <xdr:to>
      <xdr:col>28</xdr:col>
      <xdr:colOff>1587500</xdr:colOff>
      <xdr:row>17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FECB031-B1C5-E647-87F2-C00A3E732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41100" y="34798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</xdr:colOff>
      <xdr:row>16</xdr:row>
      <xdr:rowOff>25400</xdr:rowOff>
    </xdr:from>
    <xdr:to>
      <xdr:col>16</xdr:col>
      <xdr:colOff>1587500</xdr:colOff>
      <xdr:row>16</xdr:row>
      <xdr:rowOff>800100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0F912F4-40FD-6148-BC87-D847F50AD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387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16</xdr:row>
      <xdr:rowOff>25400</xdr:rowOff>
    </xdr:from>
    <xdr:to>
      <xdr:col>15</xdr:col>
      <xdr:colOff>1587500</xdr:colOff>
      <xdr:row>16</xdr:row>
      <xdr:rowOff>800100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503541E-7A7A-204B-AC94-02A9FEA99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131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36</xdr:col>
      <xdr:colOff>38100</xdr:colOff>
      <xdr:row>16</xdr:row>
      <xdr:rowOff>25400</xdr:rowOff>
    </xdr:from>
    <xdr:to>
      <xdr:col>36</xdr:col>
      <xdr:colOff>1587500</xdr:colOff>
      <xdr:row>16</xdr:row>
      <xdr:rowOff>800100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CC13A7-EC2C-4E48-A061-5C7B8745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1691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37</xdr:col>
      <xdr:colOff>38100</xdr:colOff>
      <xdr:row>16</xdr:row>
      <xdr:rowOff>38100</xdr:rowOff>
    </xdr:from>
    <xdr:to>
      <xdr:col>37</xdr:col>
      <xdr:colOff>1587500</xdr:colOff>
      <xdr:row>17</xdr:row>
      <xdr:rowOff>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71C0DB2-18A4-8941-8BF1-B050949E8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794700" y="34798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16</xdr:row>
      <xdr:rowOff>25400</xdr:rowOff>
    </xdr:from>
    <xdr:to>
      <xdr:col>2</xdr:col>
      <xdr:colOff>1600200</xdr:colOff>
      <xdr:row>16</xdr:row>
      <xdr:rowOff>800100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3268DB9-1E45-3240-A76E-A5949E24B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08300" y="3467100"/>
          <a:ext cx="1562100" cy="7747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16</xdr:row>
      <xdr:rowOff>25400</xdr:rowOff>
    </xdr:from>
    <xdr:to>
      <xdr:col>8</xdr:col>
      <xdr:colOff>1587500</xdr:colOff>
      <xdr:row>16</xdr:row>
      <xdr:rowOff>800100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B4B90A5-6204-B947-9E2B-CD27044EE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6619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38</xdr:col>
      <xdr:colOff>50800</xdr:colOff>
      <xdr:row>16</xdr:row>
      <xdr:rowOff>25400</xdr:rowOff>
    </xdr:from>
    <xdr:to>
      <xdr:col>38</xdr:col>
      <xdr:colOff>1600200</xdr:colOff>
      <xdr:row>16</xdr:row>
      <xdr:rowOff>800100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F6680C1-F75F-624F-93D4-87D29CADA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3050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16</xdr:row>
      <xdr:rowOff>25400</xdr:rowOff>
    </xdr:from>
    <xdr:to>
      <xdr:col>40</xdr:col>
      <xdr:colOff>1587500</xdr:colOff>
      <xdr:row>16</xdr:row>
      <xdr:rowOff>800100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06B66F1-48DE-5945-925D-4D928794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5435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39</xdr:col>
      <xdr:colOff>50800</xdr:colOff>
      <xdr:row>16</xdr:row>
      <xdr:rowOff>25400</xdr:rowOff>
    </xdr:from>
    <xdr:to>
      <xdr:col>39</xdr:col>
      <xdr:colOff>1600200</xdr:colOff>
      <xdr:row>16</xdr:row>
      <xdr:rowOff>800100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58E37F2-29E1-D843-93E4-DBF8F5A12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9306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34</xdr:col>
      <xdr:colOff>38100</xdr:colOff>
      <xdr:row>16</xdr:row>
      <xdr:rowOff>25400</xdr:rowOff>
    </xdr:from>
    <xdr:to>
      <xdr:col>34</xdr:col>
      <xdr:colOff>1587500</xdr:colOff>
      <xdr:row>16</xdr:row>
      <xdr:rowOff>800100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3E9FF92-ABCB-DE4D-87D3-DBE9D1282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1691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35</xdr:col>
      <xdr:colOff>50800</xdr:colOff>
      <xdr:row>16</xdr:row>
      <xdr:rowOff>25400</xdr:rowOff>
    </xdr:from>
    <xdr:to>
      <xdr:col>35</xdr:col>
      <xdr:colOff>1600200</xdr:colOff>
      <xdr:row>16</xdr:row>
      <xdr:rowOff>800100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79AF5CD-167E-2540-AF74-06922EA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807400" y="34671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33</xdr:col>
      <xdr:colOff>12700</xdr:colOff>
      <xdr:row>16</xdr:row>
      <xdr:rowOff>25400</xdr:rowOff>
    </xdr:from>
    <xdr:to>
      <xdr:col>33</xdr:col>
      <xdr:colOff>1562100</xdr:colOff>
      <xdr:row>16</xdr:row>
      <xdr:rowOff>800100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8959475-BCDF-6745-B25A-41488E49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892500" y="3467100"/>
          <a:ext cx="1549400" cy="774700"/>
        </a:xfrm>
        <a:prstGeom prst="rect">
          <a:avLst/>
        </a:prstGeom>
      </xdr:spPr>
    </xdr:pic>
    <xdr:clientData/>
  </xdr:twoCellAnchor>
  <xdr:oneCellAnchor>
    <xdr:from>
      <xdr:col>31</xdr:col>
      <xdr:colOff>38100</xdr:colOff>
      <xdr:row>16</xdr:row>
      <xdr:rowOff>25400</xdr:rowOff>
    </xdr:from>
    <xdr:ext cx="1549400" cy="774700"/>
    <xdr:pic>
      <xdr:nvPicPr>
        <xdr:cNvPr id="28" name="Picture 27">
          <a:extLst>
            <a:ext uri="{FF2B5EF4-FFF2-40B4-BE49-F238E27FC236}">
              <a16:creationId xmlns:a16="http://schemas.microsoft.com/office/drawing/2014/main" id="{2C244DF1-681C-284E-B7AC-437C38C3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666700" y="3467100"/>
          <a:ext cx="1549400" cy="774700"/>
        </a:xfrm>
        <a:prstGeom prst="rect">
          <a:avLst/>
        </a:prstGeom>
      </xdr:spPr>
    </xdr:pic>
    <xdr:clientData/>
  </xdr:oneCellAnchor>
  <xdr:oneCellAnchor>
    <xdr:from>
      <xdr:col>32</xdr:col>
      <xdr:colOff>38100</xdr:colOff>
      <xdr:row>16</xdr:row>
      <xdr:rowOff>38100</xdr:rowOff>
    </xdr:from>
    <xdr:ext cx="1549400" cy="774700"/>
    <xdr:pic>
      <xdr:nvPicPr>
        <xdr:cNvPr id="39" name="Picture 38">
          <a:extLst>
            <a:ext uri="{FF2B5EF4-FFF2-40B4-BE49-F238E27FC236}">
              <a16:creationId xmlns:a16="http://schemas.microsoft.com/office/drawing/2014/main" id="{37AAD308-7A3C-7A46-A7E8-0BBEB7128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917900" y="3479800"/>
          <a:ext cx="1549400" cy="774700"/>
        </a:xfrm>
        <a:prstGeom prst="rect">
          <a:avLst/>
        </a:prstGeom>
      </xdr:spPr>
    </xdr:pic>
    <xdr:clientData/>
  </xdr:oneCellAnchor>
  <xdr:twoCellAnchor editAs="oneCell">
    <xdr:from>
      <xdr:col>10</xdr:col>
      <xdr:colOff>38100</xdr:colOff>
      <xdr:row>16</xdr:row>
      <xdr:rowOff>38100</xdr:rowOff>
    </xdr:from>
    <xdr:to>
      <xdr:col>10</xdr:col>
      <xdr:colOff>1600200</xdr:colOff>
      <xdr:row>16</xdr:row>
      <xdr:rowOff>787400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5E7524-231D-6848-9AC6-1D1545284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3100" y="3479800"/>
          <a:ext cx="1562100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16</xdr:row>
      <xdr:rowOff>38100</xdr:rowOff>
    </xdr:from>
    <xdr:to>
      <xdr:col>11</xdr:col>
      <xdr:colOff>1600200</xdr:colOff>
      <xdr:row>16</xdr:row>
      <xdr:rowOff>787400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16DBA6-2ACD-F644-9E6A-46C8FE998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8700" y="3479800"/>
          <a:ext cx="1562100" cy="7493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16</xdr:row>
      <xdr:rowOff>50800</xdr:rowOff>
    </xdr:from>
    <xdr:to>
      <xdr:col>12</xdr:col>
      <xdr:colOff>1600200</xdr:colOff>
      <xdr:row>16</xdr:row>
      <xdr:rowOff>787400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7D2443-644C-2D4D-929A-50E11BDA8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4300" y="3492500"/>
          <a:ext cx="1562100" cy="736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16</xdr:row>
      <xdr:rowOff>38100</xdr:rowOff>
    </xdr:from>
    <xdr:to>
      <xdr:col>13</xdr:col>
      <xdr:colOff>1600200</xdr:colOff>
      <xdr:row>16</xdr:row>
      <xdr:rowOff>787400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A050922-D445-9249-BBAC-FDFB3BEA4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9900" y="3479800"/>
          <a:ext cx="1562100" cy="7493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16</xdr:row>
      <xdr:rowOff>38100</xdr:rowOff>
    </xdr:from>
    <xdr:to>
      <xdr:col>14</xdr:col>
      <xdr:colOff>1600200</xdr:colOff>
      <xdr:row>16</xdr:row>
      <xdr:rowOff>787400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F8C131F-E034-2D49-AB73-ABDCBD85A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5500" y="3479800"/>
          <a:ext cx="1562100" cy="749300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50800</xdr:rowOff>
    </xdr:from>
    <xdr:to>
      <xdr:col>9</xdr:col>
      <xdr:colOff>1600200</xdr:colOff>
      <xdr:row>16</xdr:row>
      <xdr:rowOff>774700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72B719-B6D1-DC4D-9DEE-BB837235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300200" y="3492500"/>
          <a:ext cx="1549400" cy="723900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</xdr:colOff>
      <xdr:row>16</xdr:row>
      <xdr:rowOff>38100</xdr:rowOff>
    </xdr:from>
    <xdr:to>
      <xdr:col>19</xdr:col>
      <xdr:colOff>1600200</xdr:colOff>
      <xdr:row>16</xdr:row>
      <xdr:rowOff>787400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2C20C6B-21E4-D347-BA10-77FF8D656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43500" y="3479800"/>
          <a:ext cx="1562100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16</xdr:row>
      <xdr:rowOff>38101</xdr:rowOff>
    </xdr:from>
    <xdr:to>
      <xdr:col>20</xdr:col>
      <xdr:colOff>1600200</xdr:colOff>
      <xdr:row>16</xdr:row>
      <xdr:rowOff>787401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C62B44E-BB4F-9B41-A12B-2B4DA1D5C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9100" y="3479801"/>
          <a:ext cx="1562100" cy="749300"/>
        </a:xfrm>
        <a:prstGeom prst="rect">
          <a:avLst/>
        </a:prstGeom>
      </xdr:spPr>
    </xdr:pic>
    <xdr:clientData/>
  </xdr:twoCellAnchor>
  <xdr:twoCellAnchor editAs="oneCell">
    <xdr:from>
      <xdr:col>21</xdr:col>
      <xdr:colOff>38100</xdr:colOff>
      <xdr:row>16</xdr:row>
      <xdr:rowOff>38100</xdr:rowOff>
    </xdr:from>
    <xdr:to>
      <xdr:col>21</xdr:col>
      <xdr:colOff>1600200</xdr:colOff>
      <xdr:row>16</xdr:row>
      <xdr:rowOff>800100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AC1ED75-3AD9-8947-BD96-E61D69F82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4700" y="3708400"/>
          <a:ext cx="1562100" cy="76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</xdr:colOff>
      <xdr:row>16</xdr:row>
      <xdr:rowOff>38100</xdr:rowOff>
    </xdr:from>
    <xdr:to>
      <xdr:col>22</xdr:col>
      <xdr:colOff>1600200</xdr:colOff>
      <xdr:row>16</xdr:row>
      <xdr:rowOff>787400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FFB50EC-D560-014E-A835-D180531D2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20300" y="3479800"/>
          <a:ext cx="1562100" cy="749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16</xdr:row>
      <xdr:rowOff>38100</xdr:rowOff>
    </xdr:from>
    <xdr:to>
      <xdr:col>23</xdr:col>
      <xdr:colOff>1600200</xdr:colOff>
      <xdr:row>16</xdr:row>
      <xdr:rowOff>800100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AAE0710-6AFE-6149-BCF6-1853AD0B0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3479800"/>
          <a:ext cx="1562100" cy="762000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38100</xdr:colOff>
      <xdr:row>16</xdr:row>
      <xdr:rowOff>38100</xdr:rowOff>
    </xdr:from>
    <xdr:to>
      <xdr:col>24</xdr:col>
      <xdr:colOff>1600200</xdr:colOff>
      <xdr:row>16</xdr:row>
      <xdr:rowOff>787400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FD04C62-2FE6-984F-BD1B-CFD69ADF8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0" y="3479800"/>
          <a:ext cx="1562100" cy="749300"/>
        </a:xfrm>
        <a:prstGeom prst="rect">
          <a:avLst/>
        </a:prstGeom>
      </xdr:spPr>
    </xdr:pic>
    <xdr:clientData/>
  </xdr:twoCellAnchor>
  <xdr:twoCellAnchor editAs="oneCell">
    <xdr:from>
      <xdr:col>27</xdr:col>
      <xdr:colOff>25400</xdr:colOff>
      <xdr:row>16</xdr:row>
      <xdr:rowOff>38100</xdr:rowOff>
    </xdr:from>
    <xdr:to>
      <xdr:col>27</xdr:col>
      <xdr:colOff>1574800</xdr:colOff>
      <xdr:row>17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1FC433E9-4E3C-8747-93C9-115CF33C4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284400" y="3708400"/>
          <a:ext cx="1549400" cy="774700"/>
        </a:xfrm>
        <a:prstGeom prst="rect">
          <a:avLst/>
        </a:prstGeom>
      </xdr:spPr>
    </xdr:pic>
    <xdr:clientData/>
  </xdr:twoCellAnchor>
  <xdr:oneCellAnchor>
    <xdr:from>
      <xdr:col>29</xdr:col>
      <xdr:colOff>50800</xdr:colOff>
      <xdr:row>16</xdr:row>
      <xdr:rowOff>25400</xdr:rowOff>
    </xdr:from>
    <xdr:ext cx="1549400" cy="774700"/>
    <xdr:pic>
      <xdr:nvPicPr>
        <xdr:cNvPr id="40" name="Picture 39">
          <a:extLst>
            <a:ext uri="{FF2B5EF4-FFF2-40B4-BE49-F238E27FC236}">
              <a16:creationId xmlns:a16="http://schemas.microsoft.com/office/drawing/2014/main" id="{E8906286-58B7-B846-AD7E-569890DF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186600" y="3695700"/>
          <a:ext cx="1549400" cy="7747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sterlingrope.com/store/work/cordage/accessory-cords/7mm-accessory-cord?filter=11,107,36,37" TargetMode="External"/><Relationship Id="rId18" Type="http://schemas.openxmlformats.org/officeDocument/2006/relationships/hyperlink" Target="http://www.saiintegrated.com/capital-safety/" TargetMode="External"/><Relationship Id="rId26" Type="http://schemas.openxmlformats.org/officeDocument/2006/relationships/hyperlink" Target="https://www.amazon.com/gp/product/B0011W7Z7W" TargetMode="External"/><Relationship Id="rId39" Type="http://schemas.openxmlformats.org/officeDocument/2006/relationships/hyperlink" Target="https://www.amazon.com/gp/product/B01HOQSGYO" TargetMode="External"/><Relationship Id="rId21" Type="http://schemas.openxmlformats.org/officeDocument/2006/relationships/hyperlink" Target="https://www.amazon.com/gp/product/B002J91QRQ" TargetMode="External"/><Relationship Id="rId34" Type="http://schemas.openxmlformats.org/officeDocument/2006/relationships/hyperlink" Target="https://www.knotandrope.com/products/d2-club?variant=41491053805668" TargetMode="External"/><Relationship Id="rId42" Type="http://schemas.openxmlformats.org/officeDocument/2006/relationships/hyperlink" Target="https://www.knotandrope.com/products/blue-ocean-double-braid-polyester" TargetMode="External"/><Relationship Id="rId47" Type="http://schemas.openxmlformats.org/officeDocument/2006/relationships/hyperlink" Target="https://www.ebay.com/itm/282738278678" TargetMode="External"/><Relationship Id="rId50" Type="http://schemas.openxmlformats.org/officeDocument/2006/relationships/hyperlink" Target="https://www.emmakites.com/collections/kevlar-line-1" TargetMode="External"/><Relationship Id="rId55" Type="http://schemas.openxmlformats.org/officeDocument/2006/relationships/hyperlink" Target="https://www.knotandrope.com/products/new-england-tech-cord-5mm" TargetMode="External"/><Relationship Id="rId7" Type="http://schemas.openxmlformats.org/officeDocument/2006/relationships/hyperlink" Target="https://www.mammut.com/us/en/p/2010-04190-11230/87-alpine-sender-dry-rope/" TargetMode="External"/><Relationship Id="rId2" Type="http://schemas.openxmlformats.org/officeDocument/2006/relationships/hyperlink" Target="http://www.edelweiss-ropes.com/en/speleo-10-5mm.html" TargetMode="External"/><Relationship Id="rId16" Type="http://schemas.openxmlformats.org/officeDocument/2006/relationships/hyperlink" Target="https://www.amazon.com/gp/product/B07FS98P5G" TargetMode="External"/><Relationship Id="rId29" Type="http://schemas.openxmlformats.org/officeDocument/2006/relationships/hyperlink" Target="https://www.bluewaterropes.com/" TargetMode="External"/><Relationship Id="rId11" Type="http://schemas.openxmlformats.org/officeDocument/2006/relationships/hyperlink" Target="https://www.amazon.com/stores/page/EBE0B189-AE44-4944-9C14-5D1CEBBE3F9A" TargetMode="External"/><Relationship Id="rId24" Type="http://schemas.openxmlformats.org/officeDocument/2006/relationships/hyperlink" Target="https://www.amazon.com/gp/product/B07FS98P5G" TargetMode="External"/><Relationship Id="rId32" Type="http://schemas.openxmlformats.org/officeDocument/2006/relationships/hyperlink" Target="https://www.knotandrope.com/products/blue-ocean-double-braid-polyester?variant=41490839732324" TargetMode="External"/><Relationship Id="rId37" Type="http://schemas.openxmlformats.org/officeDocument/2006/relationships/hyperlink" Target="https://www.knotandrope.com/products/d2-club?_pos=1&amp;_sid=10a8cab0d&amp;_ss=r" TargetMode="External"/><Relationship Id="rId40" Type="http://schemas.openxmlformats.org/officeDocument/2006/relationships/hyperlink" Target="https://www.knotandrope.com/" TargetMode="External"/><Relationship Id="rId45" Type="http://schemas.openxmlformats.org/officeDocument/2006/relationships/hyperlink" Target="https://www.ebay.com/str/e4store" TargetMode="External"/><Relationship Id="rId53" Type="http://schemas.openxmlformats.org/officeDocument/2006/relationships/hyperlink" Target="https://www.knotandrope.com/products/new-england-tech-cord-5mm?variant=21808537141296" TargetMode="External"/><Relationship Id="rId58" Type="http://schemas.openxmlformats.org/officeDocument/2006/relationships/hyperlink" Target="https://smile.amazon.com/gp/product/B0011W7Z7M" TargetMode="External"/><Relationship Id="rId5" Type="http://schemas.openxmlformats.org/officeDocument/2006/relationships/hyperlink" Target="https://www.bluewaterropes.com/product/10-6mm-dynagym-single-rope/" TargetMode="External"/><Relationship Id="rId19" Type="http://schemas.openxmlformats.org/officeDocument/2006/relationships/hyperlink" Target="https://www.fallprotectionpros.com/products/dbi-sala-rollgliss-rpd-rescue-positioning-system-50-ft-3-1-ratio" TargetMode="External"/><Relationship Id="rId4" Type="http://schemas.openxmlformats.org/officeDocument/2006/relationships/hyperlink" Target="https://www.bluewaterropes.com/" TargetMode="External"/><Relationship Id="rId9" Type="http://schemas.openxmlformats.org/officeDocument/2006/relationships/hyperlink" Target="https://sterlingrope.com/" TargetMode="External"/><Relationship Id="rId14" Type="http://schemas.openxmlformats.org/officeDocument/2006/relationships/hyperlink" Target="https://sterlingrope.com/store/work/cordage/accessory-cords/7mm-accessory-cord?filter=11,107,36,37" TargetMode="External"/><Relationship Id="rId22" Type="http://schemas.openxmlformats.org/officeDocument/2006/relationships/hyperlink" Target="https://www.ebay.com/itm/382800804126" TargetMode="External"/><Relationship Id="rId27" Type="http://schemas.openxmlformats.org/officeDocument/2006/relationships/hyperlink" Target="https://www.bluewaterropes.com/" TargetMode="External"/><Relationship Id="rId30" Type="http://schemas.openxmlformats.org/officeDocument/2006/relationships/hyperlink" Target="https://www.amazon.com/gp/product/B0011W7Z7W" TargetMode="External"/><Relationship Id="rId35" Type="http://schemas.openxmlformats.org/officeDocument/2006/relationships/hyperlink" Target="https://www.knotandrope.com/products/d2-club?variant=41491053772900" TargetMode="External"/><Relationship Id="rId43" Type="http://schemas.openxmlformats.org/officeDocument/2006/relationships/hyperlink" Target="https://www.knotandrope.com/products/8mm-cord-blue-w-gold" TargetMode="External"/><Relationship Id="rId48" Type="http://schemas.openxmlformats.org/officeDocument/2006/relationships/hyperlink" Target="https://www.ebay.com/str/e4store" TargetMode="External"/><Relationship Id="rId56" Type="http://schemas.openxmlformats.org/officeDocument/2006/relationships/hyperlink" Target="https://www.knotandrope.com/" TargetMode="External"/><Relationship Id="rId8" Type="http://schemas.openxmlformats.org/officeDocument/2006/relationships/hyperlink" Target="https://sterlingrope.com/store/work/cordage/accessory-cords/6mm-accessory-cord" TargetMode="External"/><Relationship Id="rId51" Type="http://schemas.openxmlformats.org/officeDocument/2006/relationships/hyperlink" Target="https://www.amazon.com/dp/B001U6S3B6" TargetMode="External"/><Relationship Id="rId3" Type="http://schemas.openxmlformats.org/officeDocument/2006/relationships/hyperlink" Target="https://www.mammut.com/us/en/" TargetMode="External"/><Relationship Id="rId12" Type="http://schemas.openxmlformats.org/officeDocument/2006/relationships/hyperlink" Target="https://www.amazon.com/gp/product/B08JPKPWKZ" TargetMode="External"/><Relationship Id="rId17" Type="http://schemas.openxmlformats.org/officeDocument/2006/relationships/hyperlink" Target="https://www.amazon.com/stores/page/EBE0B189-AE44-4944-9C14-5D1CEBBE3F9A" TargetMode="External"/><Relationship Id="rId25" Type="http://schemas.openxmlformats.org/officeDocument/2006/relationships/hyperlink" Target="https://www.amazon.com/gp/product/B07FS98P5G" TargetMode="External"/><Relationship Id="rId33" Type="http://schemas.openxmlformats.org/officeDocument/2006/relationships/hyperlink" Target="https://www.knotandrope.com/products/blue-ocean-double-braid-polyester?variant=41520371794020" TargetMode="External"/><Relationship Id="rId38" Type="http://schemas.openxmlformats.org/officeDocument/2006/relationships/hyperlink" Target="https://www.knotandrope.com/products/d2-club?_pos=1&amp;_sid=10a8cab0d&amp;_ss=r" TargetMode="External"/><Relationship Id="rId46" Type="http://schemas.openxmlformats.org/officeDocument/2006/relationships/hyperlink" Target="https://www.amazon.com/dp/B001U6S3B6" TargetMode="External"/><Relationship Id="rId59" Type="http://schemas.openxmlformats.org/officeDocument/2006/relationships/hyperlink" Target="https://www.amazon.com/gp/product/B0011W7Z7W/ref=ppx_od_dt_b_asin_title_s00?ie=UTF8&amp;th=1&amp;psc=1" TargetMode="External"/><Relationship Id="rId20" Type="http://schemas.openxmlformats.org/officeDocument/2006/relationships/hyperlink" Target="https://sterlingrope.com/store/work/cordage/accessory-cords/5mm-accessory-cord?filter=32" TargetMode="External"/><Relationship Id="rId41" Type="http://schemas.openxmlformats.org/officeDocument/2006/relationships/hyperlink" Target="https://www.knotandrope.com/products/blue-ocean-double-braid-polyester" TargetMode="External"/><Relationship Id="rId54" Type="http://schemas.openxmlformats.org/officeDocument/2006/relationships/hyperlink" Target="https://www.knotandrope.com/products/new-england-tech-cord-5mm" TargetMode="External"/><Relationship Id="rId1" Type="http://schemas.openxmlformats.org/officeDocument/2006/relationships/hyperlink" Target="http://www.edelweiss-ropes.com/" TargetMode="External"/><Relationship Id="rId6" Type="http://schemas.openxmlformats.org/officeDocument/2006/relationships/hyperlink" Target="https://www.knotandrope.com/products/8mm-cord-blue-w-gold" TargetMode="External"/><Relationship Id="rId15" Type="http://schemas.openxmlformats.org/officeDocument/2006/relationships/hyperlink" Target="https://sterlingrope.com/" TargetMode="External"/><Relationship Id="rId23" Type="http://schemas.openxmlformats.org/officeDocument/2006/relationships/hyperlink" Target="https://www.amazon.com/stores/page/EBE0B189-AE44-4944-9C14-5D1CEBBE3F9A" TargetMode="External"/><Relationship Id="rId28" Type="http://schemas.openxmlformats.org/officeDocument/2006/relationships/hyperlink" Target="https://sterlingrope.com/" TargetMode="External"/><Relationship Id="rId36" Type="http://schemas.openxmlformats.org/officeDocument/2006/relationships/hyperlink" Target="https://www.knotandrope.com/" TargetMode="External"/><Relationship Id="rId49" Type="http://schemas.openxmlformats.org/officeDocument/2006/relationships/hyperlink" Target="https://www.amazon.com/gp/product/B077DX48K9" TargetMode="External"/><Relationship Id="rId57" Type="http://schemas.openxmlformats.org/officeDocument/2006/relationships/hyperlink" Target="https://www.knotandrope.com/" TargetMode="External"/><Relationship Id="rId10" Type="http://schemas.openxmlformats.org/officeDocument/2006/relationships/hyperlink" Target="https://www.amazon.com/stores/page/EBE0B189-AE44-4944-9C14-5D1CEBBE3F9A" TargetMode="External"/><Relationship Id="rId31" Type="http://schemas.openxmlformats.org/officeDocument/2006/relationships/hyperlink" Target="https://www.amazon.com/gp/product/B01HOQSGYO" TargetMode="External"/><Relationship Id="rId44" Type="http://schemas.openxmlformats.org/officeDocument/2006/relationships/hyperlink" Target="https://www.ebay.com/itm/282738278678" TargetMode="External"/><Relationship Id="rId52" Type="http://schemas.openxmlformats.org/officeDocument/2006/relationships/hyperlink" Target="https://www.knotandrope.com/products/new-england-tech-cord-5mm?variant=21808537174064" TargetMode="External"/><Relationship Id="rId60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"/>
  <sheetViews>
    <sheetView workbookViewId="0">
      <selection activeCell="A11" sqref="A11"/>
    </sheetView>
  </sheetViews>
  <sheetFormatPr baseColWidth="10" defaultRowHeight="18"/>
  <cols>
    <col min="1" max="1" width="11.33203125" style="3" bestFit="1" customWidth="1"/>
    <col min="2" max="2" width="12.1640625" style="3" bestFit="1" customWidth="1"/>
    <col min="3" max="3" width="19.6640625" style="3" bestFit="1" customWidth="1"/>
    <col min="4" max="4" width="8.6640625" style="3" bestFit="1" customWidth="1"/>
    <col min="5" max="5" width="11.5" style="3" bestFit="1" customWidth="1"/>
    <col min="6" max="6" width="8.1640625" style="3" bestFit="1" customWidth="1"/>
    <col min="7" max="7" width="6.1640625" style="3" bestFit="1" customWidth="1"/>
    <col min="8" max="8" width="10.83203125" style="3" bestFit="1" customWidth="1"/>
    <col min="9" max="9" width="4.5" style="3" customWidth="1"/>
    <col min="10" max="10" width="52.1640625" style="2" bestFit="1" customWidth="1"/>
    <col min="11" max="16384" width="10.83203125" style="2"/>
  </cols>
  <sheetData>
    <row r="1" spans="1:10">
      <c r="J1" s="3"/>
    </row>
    <row r="4" spans="1:10" s="1" customFormat="1">
      <c r="A4" s="7" t="s">
        <v>22</v>
      </c>
      <c r="B4" s="7"/>
      <c r="C4" s="7" t="s">
        <v>3</v>
      </c>
      <c r="D4" s="7" t="s">
        <v>0</v>
      </c>
      <c r="E4" s="7" t="s">
        <v>1</v>
      </c>
      <c r="F4" s="7" t="s">
        <v>1</v>
      </c>
      <c r="G4" s="7" t="s">
        <v>2</v>
      </c>
      <c r="H4" s="7" t="s">
        <v>13</v>
      </c>
      <c r="I4" s="7"/>
      <c r="J4" s="1" t="s">
        <v>4</v>
      </c>
    </row>
    <row r="5" spans="1:10">
      <c r="A5" s="8"/>
      <c r="B5" s="8"/>
      <c r="C5" s="8" t="s">
        <v>25</v>
      </c>
      <c r="D5" s="8"/>
      <c r="E5" s="8"/>
      <c r="F5" s="8" t="s">
        <v>19</v>
      </c>
      <c r="G5" s="8" t="s">
        <v>12</v>
      </c>
      <c r="H5" s="8" t="s">
        <v>14</v>
      </c>
      <c r="I5" s="8"/>
      <c r="J5" s="9"/>
    </row>
    <row r="6" spans="1:10">
      <c r="A6" s="3" t="s">
        <v>24</v>
      </c>
      <c r="C6" s="10" t="s">
        <v>26</v>
      </c>
      <c r="D6" s="10" t="s">
        <v>9</v>
      </c>
      <c r="E6" s="11" t="s">
        <v>17</v>
      </c>
      <c r="F6" s="11" t="s">
        <v>20</v>
      </c>
      <c r="G6" s="10">
        <v>32</v>
      </c>
      <c r="H6" s="10" t="s">
        <v>16</v>
      </c>
      <c r="J6" s="2" t="s">
        <v>27</v>
      </c>
    </row>
    <row r="7" spans="1:10">
      <c r="A7" s="3" t="s">
        <v>23</v>
      </c>
      <c r="C7" s="10">
        <v>550</v>
      </c>
      <c r="D7" s="10" t="s">
        <v>10</v>
      </c>
      <c r="E7" s="11" t="s">
        <v>18</v>
      </c>
      <c r="F7" s="11" t="s">
        <v>21</v>
      </c>
      <c r="G7" s="10">
        <v>300</v>
      </c>
      <c r="H7" s="10" t="s">
        <v>15</v>
      </c>
      <c r="J7" s="2" t="s">
        <v>11</v>
      </c>
    </row>
    <row r="8" spans="1:10">
      <c r="E8" s="12"/>
      <c r="F8" s="12"/>
    </row>
    <row r="9" spans="1:10">
      <c r="E9" s="12"/>
      <c r="F9" s="12"/>
    </row>
    <row r="10" spans="1:10">
      <c r="E10" s="12"/>
      <c r="F10" s="12"/>
    </row>
    <row r="11" spans="1:10">
      <c r="E11" s="12"/>
      <c r="F11" s="12"/>
    </row>
    <row r="12" spans="1:10">
      <c r="E12" s="12"/>
      <c r="F12" s="12"/>
    </row>
    <row r="13" spans="1:10">
      <c r="E13" s="12"/>
      <c r="F13" s="12"/>
    </row>
    <row r="14" spans="1:10">
      <c r="E14" s="12"/>
      <c r="F14" s="12"/>
    </row>
  </sheetData>
  <pageMargins left="0.75" right="0.75" top="1" bottom="1" header="0.5" footer="0.5"/>
  <pageSetup paperSize="0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5C14A-3FEF-E04B-8EB1-68F003A8A0CD}">
  <dimension ref="B3:J5"/>
  <sheetViews>
    <sheetView workbookViewId="0">
      <selection activeCell="J6" sqref="J6"/>
    </sheetView>
  </sheetViews>
  <sheetFormatPr baseColWidth="10" defaultRowHeight="18"/>
  <cols>
    <col min="1" max="2" width="10.83203125" style="2"/>
    <col min="3" max="4" width="12.1640625" style="2" customWidth="1"/>
    <col min="5" max="5" width="3.83203125" style="2" customWidth="1"/>
    <col min="6" max="6" width="30" style="2" customWidth="1"/>
    <col min="7" max="7" width="4.6640625" style="2" customWidth="1"/>
    <col min="8" max="16384" width="10.83203125" style="2"/>
  </cols>
  <sheetData>
    <row r="3" spans="2:10">
      <c r="B3" s="2" t="s">
        <v>119</v>
      </c>
      <c r="C3" s="2" t="s">
        <v>122</v>
      </c>
      <c r="F3" s="2" t="s">
        <v>125</v>
      </c>
      <c r="H3" s="2" t="s">
        <v>122</v>
      </c>
    </row>
    <row r="4" spans="2:10">
      <c r="B4" s="2" t="s">
        <v>120</v>
      </c>
      <c r="C4" s="2" t="s">
        <v>124</v>
      </c>
      <c r="D4" s="2" t="s">
        <v>131</v>
      </c>
      <c r="F4" s="2" t="s">
        <v>127</v>
      </c>
      <c r="H4" s="2" t="s">
        <v>128</v>
      </c>
      <c r="J4" s="2" t="s">
        <v>132</v>
      </c>
    </row>
    <row r="5" spans="2:10">
      <c r="B5" s="2" t="s">
        <v>121</v>
      </c>
      <c r="C5" s="13" t="s">
        <v>123</v>
      </c>
      <c r="D5" s="14" t="s">
        <v>130</v>
      </c>
      <c r="F5" s="2" t="s">
        <v>126</v>
      </c>
      <c r="H5" s="2" t="s">
        <v>129</v>
      </c>
      <c r="J5" s="2" t="s">
        <v>133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Q60"/>
  <sheetViews>
    <sheetView tabSelected="1" workbookViewId="0">
      <pane xSplit="2" ySplit="3" topLeftCell="W4" activePane="bottomRight" state="frozen"/>
      <selection pane="topRight" activeCell="C1" sqref="C1"/>
      <selection pane="bottomLeft" activeCell="A6" sqref="A6"/>
      <selection pane="bottomRight" activeCell="AA36" sqref="AA36"/>
    </sheetView>
  </sheetViews>
  <sheetFormatPr baseColWidth="10" defaultRowHeight="18"/>
  <cols>
    <col min="1" max="1" width="3.1640625" style="2" customWidth="1"/>
    <col min="2" max="2" width="34.5" style="1" bestFit="1" customWidth="1"/>
    <col min="3" max="5" width="21.33203125" style="3" customWidth="1"/>
    <col min="6" max="6" width="21.33203125" style="2" customWidth="1"/>
    <col min="7" max="18" width="21.33203125" style="3" customWidth="1"/>
    <col min="19" max="19" width="21.33203125" style="10" customWidth="1"/>
    <col min="20" max="41" width="21.33203125" style="3" customWidth="1"/>
    <col min="42" max="42" width="1.83203125" style="2" customWidth="1"/>
    <col min="43" max="43" width="10.83203125" style="2" customWidth="1"/>
    <col min="44" max="16384" width="10.83203125" style="2"/>
  </cols>
  <sheetData>
    <row r="1" spans="2:42" s="145" customFormat="1">
      <c r="B1" s="21"/>
      <c r="S1" s="146"/>
      <c r="AF1" s="146"/>
      <c r="AG1" s="146"/>
      <c r="AH1" s="146"/>
    </row>
    <row r="2" spans="2:42" ht="19" thickBot="1">
      <c r="C2" s="23" t="s">
        <v>140</v>
      </c>
      <c r="D2" s="22"/>
      <c r="F2" s="5"/>
      <c r="G2" s="23" t="s">
        <v>172</v>
      </c>
      <c r="K2" s="10"/>
      <c r="L2" s="10"/>
      <c r="M2" s="10"/>
      <c r="N2" s="10"/>
      <c r="O2" s="10"/>
      <c r="R2" s="23" t="s">
        <v>173</v>
      </c>
      <c r="S2" s="6"/>
      <c r="AG2" s="23" t="s">
        <v>174</v>
      </c>
      <c r="AP2" s="23"/>
    </row>
    <row r="3" spans="2:42">
      <c r="B3" s="1" t="s">
        <v>29</v>
      </c>
      <c r="C3" s="24" t="s">
        <v>136</v>
      </c>
      <c r="D3" s="25" t="s">
        <v>73</v>
      </c>
      <c r="E3" s="25" t="s">
        <v>74</v>
      </c>
      <c r="F3" s="157" t="s">
        <v>92</v>
      </c>
      <c r="G3" s="83" t="s">
        <v>72</v>
      </c>
      <c r="H3" s="84" t="s">
        <v>72</v>
      </c>
      <c r="I3" s="84" t="s">
        <v>72</v>
      </c>
      <c r="J3" s="84" t="s">
        <v>75</v>
      </c>
      <c r="K3" s="84" t="s">
        <v>154</v>
      </c>
      <c r="L3" s="84" t="s">
        <v>154</v>
      </c>
      <c r="M3" s="84" t="s">
        <v>155</v>
      </c>
      <c r="N3" s="84" t="s">
        <v>155</v>
      </c>
      <c r="O3" s="197" t="s">
        <v>156</v>
      </c>
      <c r="P3" s="84" t="s">
        <v>76</v>
      </c>
      <c r="Q3" s="84" t="s">
        <v>76</v>
      </c>
      <c r="R3" s="53" t="s">
        <v>76</v>
      </c>
      <c r="S3" s="54" t="s">
        <v>76</v>
      </c>
      <c r="T3" s="54" t="s">
        <v>181</v>
      </c>
      <c r="U3" s="54" t="s">
        <v>181</v>
      </c>
      <c r="V3" s="54" t="s">
        <v>181</v>
      </c>
      <c r="W3" s="54" t="s">
        <v>181</v>
      </c>
      <c r="X3" s="54" t="s">
        <v>181</v>
      </c>
      <c r="Y3" s="54" t="s">
        <v>181</v>
      </c>
      <c r="Z3" s="54"/>
      <c r="AA3" s="54"/>
      <c r="AB3" s="54" t="s">
        <v>76</v>
      </c>
      <c r="AC3" s="54" t="s">
        <v>177</v>
      </c>
      <c r="AD3" s="54" t="s">
        <v>177</v>
      </c>
      <c r="AE3" s="54" t="s">
        <v>177</v>
      </c>
      <c r="AF3" s="54" t="s">
        <v>136</v>
      </c>
      <c r="AG3" s="173" t="s">
        <v>136</v>
      </c>
      <c r="AH3" s="117" t="s">
        <v>151</v>
      </c>
      <c r="AI3" s="117" t="s">
        <v>153</v>
      </c>
      <c r="AJ3" s="117" t="s">
        <v>152</v>
      </c>
      <c r="AK3" s="117" t="s">
        <v>143</v>
      </c>
      <c r="AL3" s="117" t="s">
        <v>143</v>
      </c>
      <c r="AM3" s="117" t="s">
        <v>72</v>
      </c>
      <c r="AN3" s="117" t="s">
        <v>72</v>
      </c>
      <c r="AO3" s="118" t="s">
        <v>72</v>
      </c>
    </row>
    <row r="4" spans="2:42">
      <c r="B4" s="1" t="s">
        <v>37</v>
      </c>
      <c r="C4" s="26" t="s">
        <v>44</v>
      </c>
      <c r="D4" s="27" t="s">
        <v>38</v>
      </c>
      <c r="E4" s="27" t="s">
        <v>40</v>
      </c>
      <c r="F4" s="158"/>
      <c r="G4" s="85" t="s">
        <v>77</v>
      </c>
      <c r="H4" s="86" t="s">
        <v>77</v>
      </c>
      <c r="I4" s="86" t="s">
        <v>77</v>
      </c>
      <c r="J4" s="86" t="s">
        <v>71</v>
      </c>
      <c r="K4" s="86" t="s">
        <v>71</v>
      </c>
      <c r="L4" s="86" t="s">
        <v>71</v>
      </c>
      <c r="M4" s="86" t="s">
        <v>71</v>
      </c>
      <c r="N4" s="86" t="s">
        <v>71</v>
      </c>
      <c r="O4" s="86" t="s">
        <v>71</v>
      </c>
      <c r="P4" s="86" t="s">
        <v>77</v>
      </c>
      <c r="Q4" s="86" t="s">
        <v>77</v>
      </c>
      <c r="R4" s="55" t="s">
        <v>77</v>
      </c>
      <c r="S4" s="56" t="s">
        <v>77</v>
      </c>
      <c r="T4" s="56" t="s">
        <v>77</v>
      </c>
      <c r="U4" s="56" t="s">
        <v>77</v>
      </c>
      <c r="V4" s="56" t="s">
        <v>77</v>
      </c>
      <c r="W4" s="56" t="s">
        <v>77</v>
      </c>
      <c r="X4" s="56" t="s">
        <v>77</v>
      </c>
      <c r="Y4" s="56" t="s">
        <v>77</v>
      </c>
      <c r="Z4" s="56" t="s">
        <v>77</v>
      </c>
      <c r="AA4" s="56" t="s">
        <v>77</v>
      </c>
      <c r="AB4" s="56" t="s">
        <v>77</v>
      </c>
      <c r="AC4" s="56" t="s">
        <v>176</v>
      </c>
      <c r="AD4" s="56" t="s">
        <v>176</v>
      </c>
      <c r="AE4" s="56" t="s">
        <v>176</v>
      </c>
      <c r="AF4" s="56" t="s">
        <v>77</v>
      </c>
      <c r="AG4" s="174" t="s">
        <v>77</v>
      </c>
      <c r="AH4" s="119" t="s">
        <v>77</v>
      </c>
      <c r="AI4" s="119" t="s">
        <v>77</v>
      </c>
      <c r="AJ4" s="119" t="s">
        <v>77</v>
      </c>
      <c r="AK4" s="119" t="s">
        <v>77</v>
      </c>
      <c r="AL4" s="119" t="s">
        <v>77</v>
      </c>
      <c r="AM4" s="119" t="s">
        <v>77</v>
      </c>
      <c r="AN4" s="119" t="s">
        <v>77</v>
      </c>
      <c r="AO4" s="120" t="s">
        <v>77</v>
      </c>
    </row>
    <row r="5" spans="2:42">
      <c r="B5" s="1" t="s">
        <v>31</v>
      </c>
      <c r="C5" s="26" t="s">
        <v>23</v>
      </c>
      <c r="D5" s="27" t="s">
        <v>36</v>
      </c>
      <c r="E5" s="27" t="s">
        <v>23</v>
      </c>
      <c r="F5" s="158" t="s">
        <v>24</v>
      </c>
      <c r="G5" s="85" t="s">
        <v>24</v>
      </c>
      <c r="H5" s="86" t="s">
        <v>24</v>
      </c>
      <c r="I5" s="86" t="s">
        <v>24</v>
      </c>
      <c r="J5" s="86" t="s">
        <v>24</v>
      </c>
      <c r="K5" s="86" t="s">
        <v>24</v>
      </c>
      <c r="L5" s="86" t="s">
        <v>24</v>
      </c>
      <c r="M5" s="86" t="s">
        <v>24</v>
      </c>
      <c r="N5" s="86" t="s">
        <v>24</v>
      </c>
      <c r="O5" s="86" t="s">
        <v>24</v>
      </c>
      <c r="P5" s="86" t="s">
        <v>24</v>
      </c>
      <c r="Q5" s="86" t="s">
        <v>24</v>
      </c>
      <c r="R5" s="55" t="s">
        <v>24</v>
      </c>
      <c r="S5" s="56" t="s">
        <v>24</v>
      </c>
      <c r="T5" s="56" t="s">
        <v>24</v>
      </c>
      <c r="U5" s="56" t="s">
        <v>24</v>
      </c>
      <c r="V5" s="56" t="s">
        <v>24</v>
      </c>
      <c r="W5" s="56" t="s">
        <v>24</v>
      </c>
      <c r="X5" s="56" t="s">
        <v>24</v>
      </c>
      <c r="Y5" s="56" t="s">
        <v>24</v>
      </c>
      <c r="Z5" s="56" t="s">
        <v>24</v>
      </c>
      <c r="AA5" s="56" t="s">
        <v>24</v>
      </c>
      <c r="AB5" s="56" t="s">
        <v>24</v>
      </c>
      <c r="AC5" s="56" t="s">
        <v>24</v>
      </c>
      <c r="AD5" s="56" t="s">
        <v>24</v>
      </c>
      <c r="AE5" s="56" t="s">
        <v>24</v>
      </c>
      <c r="AF5" s="56" t="s">
        <v>24</v>
      </c>
      <c r="AG5" s="174" t="s">
        <v>24</v>
      </c>
      <c r="AH5" s="119" t="s">
        <v>24</v>
      </c>
      <c r="AI5" s="119" t="s">
        <v>24</v>
      </c>
      <c r="AJ5" s="119" t="s">
        <v>24</v>
      </c>
      <c r="AK5" s="119" t="s">
        <v>24</v>
      </c>
      <c r="AL5" s="119" t="s">
        <v>24</v>
      </c>
      <c r="AM5" s="119" t="s">
        <v>24</v>
      </c>
      <c r="AN5" s="119" t="s">
        <v>24</v>
      </c>
      <c r="AO5" s="120" t="s">
        <v>24</v>
      </c>
    </row>
    <row r="6" spans="2:42">
      <c r="B6" s="1" t="s">
        <v>35</v>
      </c>
      <c r="C6" s="26" t="s">
        <v>47</v>
      </c>
      <c r="D6" s="27" t="s">
        <v>53</v>
      </c>
      <c r="E6" s="27" t="s">
        <v>47</v>
      </c>
      <c r="F6" s="158" t="s">
        <v>53</v>
      </c>
      <c r="G6" s="85" t="s">
        <v>139</v>
      </c>
      <c r="H6" s="86" t="s">
        <v>139</v>
      </c>
      <c r="I6" s="86" t="s">
        <v>139</v>
      </c>
      <c r="J6" s="86" t="s">
        <v>71</v>
      </c>
      <c r="K6" s="86" t="s">
        <v>71</v>
      </c>
      <c r="L6" s="86" t="s">
        <v>71</v>
      </c>
      <c r="M6" s="86" t="s">
        <v>71</v>
      </c>
      <c r="N6" s="86" t="s">
        <v>71</v>
      </c>
      <c r="O6" s="86" t="s">
        <v>71</v>
      </c>
      <c r="P6" s="86" t="s">
        <v>90</v>
      </c>
      <c r="Q6" s="86" t="s">
        <v>90</v>
      </c>
      <c r="R6" s="55" t="s">
        <v>90</v>
      </c>
      <c r="S6" s="56" t="s">
        <v>90</v>
      </c>
      <c r="T6" s="56" t="s">
        <v>90</v>
      </c>
      <c r="U6" s="56" t="s">
        <v>90</v>
      </c>
      <c r="V6" s="56" t="s">
        <v>90</v>
      </c>
      <c r="W6" s="56" t="s">
        <v>90</v>
      </c>
      <c r="X6" s="56" t="s">
        <v>90</v>
      </c>
      <c r="Y6" s="56" t="s">
        <v>90</v>
      </c>
      <c r="Z6" s="56" t="s">
        <v>90</v>
      </c>
      <c r="AA6" s="56" t="s">
        <v>90</v>
      </c>
      <c r="AB6" s="56" t="s">
        <v>90</v>
      </c>
      <c r="AC6" s="56" t="s">
        <v>90</v>
      </c>
      <c r="AD6" s="56" t="s">
        <v>90</v>
      </c>
      <c r="AE6" s="56" t="s">
        <v>90</v>
      </c>
      <c r="AF6" s="56" t="s">
        <v>90</v>
      </c>
      <c r="AG6" s="174" t="s">
        <v>90</v>
      </c>
      <c r="AH6" s="119" t="s">
        <v>90</v>
      </c>
      <c r="AI6" s="119" t="s">
        <v>90</v>
      </c>
      <c r="AJ6" s="119" t="s">
        <v>90</v>
      </c>
      <c r="AK6" s="119" t="s">
        <v>90</v>
      </c>
      <c r="AL6" s="119" t="s">
        <v>90</v>
      </c>
      <c r="AM6" s="119" t="s">
        <v>139</v>
      </c>
      <c r="AN6" s="119" t="s">
        <v>139</v>
      </c>
      <c r="AO6" s="120" t="s">
        <v>139</v>
      </c>
    </row>
    <row r="7" spans="2:42">
      <c r="B7" s="1" t="s">
        <v>50</v>
      </c>
      <c r="C7" s="26">
        <v>524000</v>
      </c>
      <c r="D7" s="27" t="s">
        <v>65</v>
      </c>
      <c r="E7" s="28" t="s">
        <v>51</v>
      </c>
      <c r="F7" s="158" t="s">
        <v>93</v>
      </c>
      <c r="G7" s="85"/>
      <c r="H7" s="86"/>
      <c r="I7" s="86"/>
      <c r="J7" s="86"/>
      <c r="K7" s="86"/>
      <c r="L7" s="86"/>
      <c r="M7" s="86"/>
      <c r="N7" s="86"/>
      <c r="O7" s="86"/>
      <c r="P7" s="86" t="s">
        <v>88</v>
      </c>
      <c r="Q7" s="86" t="s">
        <v>89</v>
      </c>
      <c r="R7" s="55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174"/>
      <c r="AH7" s="119"/>
      <c r="AI7" s="119"/>
      <c r="AJ7" s="119"/>
      <c r="AK7" s="119"/>
      <c r="AL7" s="119"/>
      <c r="AM7" s="119"/>
      <c r="AN7" s="119"/>
      <c r="AO7" s="120"/>
    </row>
    <row r="8" spans="2:42">
      <c r="B8" s="1" t="s">
        <v>94</v>
      </c>
      <c r="C8" s="26" t="s">
        <v>63</v>
      </c>
      <c r="D8" s="27" t="s">
        <v>62</v>
      </c>
      <c r="E8" s="28" t="s">
        <v>63</v>
      </c>
      <c r="F8" s="158"/>
      <c r="G8" s="85" t="s">
        <v>78</v>
      </c>
      <c r="H8" s="86" t="s">
        <v>78</v>
      </c>
      <c r="I8" s="86" t="s">
        <v>78</v>
      </c>
      <c r="J8" s="86"/>
      <c r="K8" s="86"/>
      <c r="L8" s="86"/>
      <c r="M8" s="86"/>
      <c r="N8" s="86"/>
      <c r="O8" s="86" t="s">
        <v>78</v>
      </c>
      <c r="P8" s="86" t="s">
        <v>78</v>
      </c>
      <c r="Q8" s="86" t="s">
        <v>78</v>
      </c>
      <c r="R8" s="55" t="s">
        <v>78</v>
      </c>
      <c r="S8" s="56" t="s">
        <v>78</v>
      </c>
      <c r="T8" s="56"/>
      <c r="U8" s="56"/>
      <c r="V8" s="56"/>
      <c r="W8" s="56"/>
      <c r="X8" s="56"/>
      <c r="Y8" s="56"/>
      <c r="Z8" s="56"/>
      <c r="AA8" s="56"/>
      <c r="AB8" s="56" t="s">
        <v>78</v>
      </c>
      <c r="AC8" s="56"/>
      <c r="AD8" s="56"/>
      <c r="AE8" s="56"/>
      <c r="AF8" s="56" t="s">
        <v>78</v>
      </c>
      <c r="AG8" s="174" t="s">
        <v>78</v>
      </c>
      <c r="AH8" s="119"/>
      <c r="AI8" s="119"/>
      <c r="AJ8" s="119"/>
      <c r="AK8" s="119"/>
      <c r="AL8" s="119"/>
      <c r="AM8" s="119"/>
      <c r="AN8" s="119"/>
      <c r="AO8" s="120"/>
    </row>
    <row r="9" spans="2:42">
      <c r="B9" s="1" t="s">
        <v>95</v>
      </c>
      <c r="C9" s="26"/>
      <c r="D9" s="27"/>
      <c r="E9" s="28"/>
      <c r="F9" s="158"/>
      <c r="G9" s="85"/>
      <c r="H9" s="86"/>
      <c r="I9" s="86"/>
      <c r="J9" s="86"/>
      <c r="K9" s="86"/>
      <c r="L9" s="86"/>
      <c r="M9" s="86"/>
      <c r="N9" s="86"/>
      <c r="O9" s="86"/>
      <c r="P9" s="86" t="s">
        <v>96</v>
      </c>
      <c r="Q9" s="86" t="s">
        <v>96</v>
      </c>
      <c r="R9" s="55" t="s">
        <v>96</v>
      </c>
      <c r="S9" s="56" t="s">
        <v>96</v>
      </c>
      <c r="T9" s="56"/>
      <c r="U9" s="56"/>
      <c r="V9" s="56"/>
      <c r="W9" s="56"/>
      <c r="X9" s="56"/>
      <c r="Y9" s="56"/>
      <c r="Z9" s="56"/>
      <c r="AA9" s="56"/>
      <c r="AB9" s="56" t="s">
        <v>96</v>
      </c>
      <c r="AC9" s="56"/>
      <c r="AD9" s="56"/>
      <c r="AE9" s="56"/>
      <c r="AF9" s="56" t="s">
        <v>137</v>
      </c>
      <c r="AG9" s="174" t="s">
        <v>137</v>
      </c>
      <c r="AH9" s="119"/>
      <c r="AI9" s="119"/>
      <c r="AJ9" s="119"/>
      <c r="AK9" s="119"/>
      <c r="AL9" s="119"/>
      <c r="AM9" s="119"/>
      <c r="AN9" s="119"/>
      <c r="AO9" s="120"/>
    </row>
    <row r="10" spans="2:42">
      <c r="B10" s="1" t="s">
        <v>97</v>
      </c>
      <c r="C10" s="29"/>
      <c r="D10" s="30"/>
      <c r="E10" s="30"/>
      <c r="F10" s="159" t="s">
        <v>100</v>
      </c>
      <c r="G10" s="87"/>
      <c r="H10" s="88"/>
      <c r="I10" s="88"/>
      <c r="J10" s="88"/>
      <c r="K10" s="88"/>
      <c r="L10" s="88"/>
      <c r="M10" s="88"/>
      <c r="N10" s="88"/>
      <c r="O10" s="88"/>
      <c r="P10" s="88">
        <v>42785</v>
      </c>
      <c r="Q10" s="88">
        <v>42780</v>
      </c>
      <c r="R10" s="57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175">
        <v>43131</v>
      </c>
      <c r="AH10" s="121"/>
      <c r="AI10" s="121"/>
      <c r="AJ10" s="121"/>
      <c r="AK10" s="121"/>
      <c r="AL10" s="121"/>
      <c r="AM10" s="121"/>
      <c r="AN10" s="121"/>
      <c r="AO10" s="122"/>
    </row>
    <row r="11" spans="2:42">
      <c r="B11" s="1" t="s">
        <v>39</v>
      </c>
      <c r="C11" s="29">
        <v>40384</v>
      </c>
      <c r="D11" s="30">
        <v>39536</v>
      </c>
      <c r="E11" s="30">
        <v>40426</v>
      </c>
      <c r="F11" s="159">
        <v>42004</v>
      </c>
      <c r="G11" s="87">
        <v>42778</v>
      </c>
      <c r="H11" s="88">
        <v>42778</v>
      </c>
      <c r="I11" s="88">
        <v>42778</v>
      </c>
      <c r="J11" s="88">
        <v>42618</v>
      </c>
      <c r="K11" s="88">
        <v>43593</v>
      </c>
      <c r="L11" s="88">
        <v>43593</v>
      </c>
      <c r="M11" s="88">
        <v>43593</v>
      </c>
      <c r="N11" s="88">
        <v>43593</v>
      </c>
      <c r="O11" s="88">
        <v>43593</v>
      </c>
      <c r="P11" s="88">
        <v>42797</v>
      </c>
      <c r="Q11" s="88">
        <v>42797</v>
      </c>
      <c r="R11" s="57">
        <v>42778</v>
      </c>
      <c r="S11" s="58">
        <v>42778</v>
      </c>
      <c r="T11" s="58">
        <v>43607</v>
      </c>
      <c r="U11" s="58">
        <v>43607</v>
      </c>
      <c r="V11" s="58">
        <v>43607</v>
      </c>
      <c r="W11" s="58">
        <v>43607</v>
      </c>
      <c r="X11" s="58">
        <v>43607</v>
      </c>
      <c r="Y11" s="58">
        <v>43607</v>
      </c>
      <c r="Z11" s="58">
        <v>43789</v>
      </c>
      <c r="AA11" s="58">
        <v>43789</v>
      </c>
      <c r="AB11" s="58">
        <v>42858</v>
      </c>
      <c r="AC11" s="58">
        <v>42856</v>
      </c>
      <c r="AD11" s="58">
        <v>43608</v>
      </c>
      <c r="AE11" s="58">
        <v>43789</v>
      </c>
      <c r="AF11" s="58">
        <v>43210</v>
      </c>
      <c r="AG11" s="175">
        <v>43232</v>
      </c>
      <c r="AH11" s="121"/>
      <c r="AI11" s="121"/>
      <c r="AJ11" s="121"/>
      <c r="AK11" s="121">
        <v>42912</v>
      </c>
      <c r="AL11" s="121">
        <v>42912</v>
      </c>
      <c r="AM11" s="121">
        <v>42778</v>
      </c>
      <c r="AN11" s="121">
        <v>42778</v>
      </c>
      <c r="AO11" s="122">
        <v>42778</v>
      </c>
    </row>
    <row r="12" spans="2:42">
      <c r="B12" s="1" t="s">
        <v>98</v>
      </c>
      <c r="C12" s="29" t="str">
        <f>IF(ISNUMBER(C10),DATE(YEAR(C10)+10,MONTH(C10),DAY(C10)),"")</f>
        <v/>
      </c>
      <c r="D12" s="30" t="str">
        <f>IF(ISNUMBER(D10),DATE(YEAR(D10)+10,MONTH(D10),DAY(D10)),"")</f>
        <v/>
      </c>
      <c r="E12" s="30" t="str">
        <f t="shared" ref="E12:F12" si="0">IF(ISNUMBER(E10),DATE(YEAR(E10)+10,MONTH(E10),DAY(E10)),"")</f>
        <v/>
      </c>
      <c r="F12" s="159" t="str">
        <f t="shared" si="0"/>
        <v/>
      </c>
      <c r="G12" s="87" t="str">
        <f t="shared" ref="G12:R12" si="1">IF(ISNUMBER(G10),DATE(YEAR(G10)+10,MONTH(G10),DAY(G10)),"")</f>
        <v/>
      </c>
      <c r="H12" s="88" t="str">
        <f t="shared" si="1"/>
        <v/>
      </c>
      <c r="I12" s="88" t="str">
        <f t="shared" si="1"/>
        <v/>
      </c>
      <c r="J12" s="88" t="str">
        <f t="shared" ref="J12:N12" si="2">IF(ISNUMBER(J10),DATE(YEAR(J10)+10,MONTH(J10),DAY(J10)),"")</f>
        <v/>
      </c>
      <c r="K12" s="88" t="str">
        <f t="shared" si="2"/>
        <v/>
      </c>
      <c r="L12" s="88" t="str">
        <f t="shared" si="2"/>
        <v/>
      </c>
      <c r="M12" s="88" t="str">
        <f t="shared" si="2"/>
        <v/>
      </c>
      <c r="N12" s="88" t="str">
        <f t="shared" si="2"/>
        <v/>
      </c>
      <c r="O12" s="88" t="str">
        <f t="shared" si="1"/>
        <v/>
      </c>
      <c r="P12" s="88">
        <f t="shared" si="1"/>
        <v>46437</v>
      </c>
      <c r="Q12" s="88">
        <f t="shared" si="1"/>
        <v>46432</v>
      </c>
      <c r="R12" s="57" t="str">
        <f t="shared" si="1"/>
        <v/>
      </c>
      <c r="S12" s="58" t="str">
        <f t="shared" ref="S12:T12" si="3">IF(ISNUMBER(S10),DATE(YEAR(S10)+10,MONTH(S10),DAY(S10)),"")</f>
        <v/>
      </c>
      <c r="T12" s="58" t="str">
        <f t="shared" si="3"/>
        <v/>
      </c>
      <c r="U12" s="58"/>
      <c r="V12" s="58"/>
      <c r="W12" s="58"/>
      <c r="X12" s="58"/>
      <c r="Y12" s="58"/>
      <c r="Z12" s="58"/>
      <c r="AA12" s="58"/>
      <c r="AB12" s="58" t="str">
        <f t="shared" ref="AB12" si="4">IF(ISNUMBER(AB10),DATE(YEAR(AB10)+10,MONTH(AB10),DAY(AB10)),"")</f>
        <v/>
      </c>
      <c r="AC12" s="58" t="str">
        <f>IF(ISNUMBER(AC10),DATE(YEAR(AC10)+10,MONTH(AC10),DAY(AC10)),"")</f>
        <v/>
      </c>
      <c r="AD12" s="58" t="str">
        <f>IF(ISNUMBER(AD10),DATE(YEAR(AD10)+10,MONTH(AD10),DAY(AD10)),"")</f>
        <v/>
      </c>
      <c r="AE12" s="58" t="str">
        <f>IF(ISNUMBER(AE10),DATE(YEAR(AE10)+10,MONTH(AE10),DAY(AE10)),"")</f>
        <v/>
      </c>
      <c r="AF12" s="58"/>
      <c r="AG12" s="175"/>
      <c r="AH12" s="121"/>
      <c r="AI12" s="121"/>
      <c r="AJ12" s="121"/>
      <c r="AK12" s="121"/>
      <c r="AL12" s="121"/>
      <c r="AM12" s="121" t="str">
        <f>IF(ISNUMBER(AM10),DATE(YEAR(AM10)+10,MONTH(AM10),DAY(AM10)),"")</f>
        <v/>
      </c>
      <c r="AN12" s="121" t="str">
        <f>IF(ISNUMBER(AN10),DATE(YEAR(AN10)+10,MONTH(AN10),DAY(AN10)),"")</f>
        <v/>
      </c>
      <c r="AO12" s="122" t="str">
        <f>IF(ISNUMBER(AO10),DATE(YEAR(AO10)+10,MONTH(AO10),DAY(AO10)),"")</f>
        <v/>
      </c>
    </row>
    <row r="13" spans="2:42" s="19" customFormat="1">
      <c r="B13" s="186" t="s">
        <v>30</v>
      </c>
      <c r="C13" s="187">
        <v>10.6</v>
      </c>
      <c r="D13" s="188">
        <v>10.5</v>
      </c>
      <c r="E13" s="188">
        <v>9.8000000000000007</v>
      </c>
      <c r="F13" s="189">
        <v>9.5</v>
      </c>
      <c r="G13" s="190">
        <v>8</v>
      </c>
      <c r="H13" s="191">
        <v>8</v>
      </c>
      <c r="I13" s="191">
        <v>8</v>
      </c>
      <c r="J13" s="191">
        <v>8</v>
      </c>
      <c r="K13" s="191">
        <v>8</v>
      </c>
      <c r="L13" s="191">
        <v>8</v>
      </c>
      <c r="M13" s="191">
        <v>8</v>
      </c>
      <c r="N13" s="191">
        <v>8</v>
      </c>
      <c r="O13" s="191">
        <v>8</v>
      </c>
      <c r="P13" s="191">
        <v>7</v>
      </c>
      <c r="Q13" s="191">
        <v>7</v>
      </c>
      <c r="R13" s="192">
        <v>6</v>
      </c>
      <c r="S13" s="193">
        <v>6</v>
      </c>
      <c r="T13" s="193">
        <v>6</v>
      </c>
      <c r="U13" s="193">
        <v>6</v>
      </c>
      <c r="V13" s="193">
        <v>6</v>
      </c>
      <c r="W13" s="193">
        <v>6</v>
      </c>
      <c r="X13" s="193">
        <v>6</v>
      </c>
      <c r="Y13" s="193">
        <v>6</v>
      </c>
      <c r="Z13" s="193">
        <v>5</v>
      </c>
      <c r="AA13" s="193">
        <v>5</v>
      </c>
      <c r="AB13" s="193">
        <v>5</v>
      </c>
      <c r="AC13" s="193">
        <v>5</v>
      </c>
      <c r="AD13" s="193">
        <v>5</v>
      </c>
      <c r="AE13" s="193">
        <v>5</v>
      </c>
      <c r="AF13" s="193">
        <v>5</v>
      </c>
      <c r="AG13" s="194">
        <v>4</v>
      </c>
      <c r="AH13" s="195">
        <v>4</v>
      </c>
      <c r="AI13" s="195">
        <v>4</v>
      </c>
      <c r="AJ13" s="195">
        <v>4</v>
      </c>
      <c r="AK13" s="195">
        <v>3</v>
      </c>
      <c r="AL13" s="195">
        <v>3</v>
      </c>
      <c r="AM13" s="195">
        <v>3</v>
      </c>
      <c r="AN13" s="195">
        <v>3</v>
      </c>
      <c r="AO13" s="196">
        <v>3</v>
      </c>
    </row>
    <row r="14" spans="2:42">
      <c r="B14" s="1" t="s">
        <v>46</v>
      </c>
      <c r="C14" s="26">
        <v>77</v>
      </c>
      <c r="D14" s="27">
        <v>70</v>
      </c>
      <c r="E14" s="27">
        <v>64</v>
      </c>
      <c r="F14" s="158"/>
      <c r="G14" s="85">
        <v>49.7</v>
      </c>
      <c r="H14" s="86">
        <v>49.7</v>
      </c>
      <c r="I14" s="86">
        <v>49.7</v>
      </c>
      <c r="J14" s="86"/>
      <c r="K14" s="86"/>
      <c r="L14" s="86"/>
      <c r="M14" s="86"/>
      <c r="N14" s="86"/>
      <c r="O14" s="86">
        <v>41.7</v>
      </c>
      <c r="P14" s="86">
        <v>31.9</v>
      </c>
      <c r="Q14" s="86">
        <v>31.9</v>
      </c>
      <c r="R14" s="55"/>
      <c r="S14" s="56"/>
      <c r="T14" s="56">
        <v>30</v>
      </c>
      <c r="U14" s="56">
        <v>30</v>
      </c>
      <c r="V14" s="56">
        <v>30</v>
      </c>
      <c r="W14" s="56">
        <v>30</v>
      </c>
      <c r="X14" s="56">
        <v>30</v>
      </c>
      <c r="Y14" s="56">
        <v>30</v>
      </c>
      <c r="Z14" s="56"/>
      <c r="AA14" s="56"/>
      <c r="AB14" s="56"/>
      <c r="AC14" s="56"/>
      <c r="AD14" s="56"/>
      <c r="AE14" s="56"/>
      <c r="AF14" s="56">
        <v>15.8</v>
      </c>
      <c r="AG14" s="174">
        <v>12</v>
      </c>
      <c r="AH14" s="119"/>
      <c r="AI14" s="119"/>
      <c r="AJ14" s="119"/>
      <c r="AK14" s="119"/>
      <c r="AL14" s="119"/>
      <c r="AM14" s="119"/>
      <c r="AN14" s="119"/>
      <c r="AO14" s="120"/>
    </row>
    <row r="15" spans="2:42">
      <c r="B15" s="1" t="s">
        <v>179</v>
      </c>
      <c r="C15" s="39">
        <f>IF(AND(C13&lt;&gt;"",C14&lt;&gt;""),C14/1000*3.14*POWER(C13/2,2),"")</f>
        <v>6.7916001999999995</v>
      </c>
      <c r="D15" s="40">
        <f t="shared" ref="D15:Q15" si="5">IF(AND(D13&lt;&gt;"",D14&lt;&gt;""),D14/1000*3.14*POWER(D13/2,2),"")</f>
        <v>6.0582375000000006</v>
      </c>
      <c r="E15" s="40">
        <f t="shared" si="5"/>
        <v>4.8250496000000007</v>
      </c>
      <c r="F15" s="166" t="str">
        <f t="shared" si="5"/>
        <v/>
      </c>
      <c r="G15" s="101">
        <f t="shared" si="5"/>
        <v>2.496928</v>
      </c>
      <c r="H15" s="102">
        <f t="shared" si="5"/>
        <v>2.496928</v>
      </c>
      <c r="I15" s="102">
        <f t="shared" si="5"/>
        <v>2.496928</v>
      </c>
      <c r="J15" s="102" t="str">
        <f t="shared" si="5"/>
        <v/>
      </c>
      <c r="K15" s="102" t="str">
        <f t="shared" si="5"/>
        <v/>
      </c>
      <c r="L15" s="102" t="str">
        <f t="shared" si="5"/>
        <v/>
      </c>
      <c r="M15" s="102" t="str">
        <f t="shared" si="5"/>
        <v/>
      </c>
      <c r="N15" s="102" t="str">
        <f t="shared" si="5"/>
        <v/>
      </c>
      <c r="O15" s="102">
        <f t="shared" si="5"/>
        <v>2.095008</v>
      </c>
      <c r="P15" s="102">
        <f t="shared" si="5"/>
        <v>1.2270334999999999</v>
      </c>
      <c r="Q15" s="102">
        <f t="shared" si="5"/>
        <v>1.2270334999999999</v>
      </c>
      <c r="R15" s="55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174"/>
      <c r="AH15" s="119"/>
      <c r="AI15" s="119"/>
      <c r="AJ15" s="119"/>
      <c r="AK15" s="119"/>
      <c r="AL15" s="119"/>
      <c r="AM15" s="119"/>
      <c r="AN15" s="119"/>
      <c r="AO15" s="120"/>
    </row>
    <row r="16" spans="2:42">
      <c r="B16" s="1" t="s">
        <v>59</v>
      </c>
      <c r="C16" s="26">
        <v>11</v>
      </c>
      <c r="D16" s="27">
        <v>7</v>
      </c>
      <c r="E16" s="27">
        <v>9</v>
      </c>
      <c r="F16" s="158"/>
      <c r="G16" s="85" t="s">
        <v>58</v>
      </c>
      <c r="H16" s="86" t="s">
        <v>58</v>
      </c>
      <c r="I16" s="86" t="s">
        <v>58</v>
      </c>
      <c r="J16" s="86" t="s">
        <v>58</v>
      </c>
      <c r="K16" s="86" t="s">
        <v>58</v>
      </c>
      <c r="L16" s="86" t="s">
        <v>58</v>
      </c>
      <c r="M16" s="86" t="s">
        <v>58</v>
      </c>
      <c r="N16" s="86" t="s">
        <v>58</v>
      </c>
      <c r="O16" s="86" t="s">
        <v>58</v>
      </c>
      <c r="P16" s="86" t="s">
        <v>58</v>
      </c>
      <c r="Q16" s="86" t="s">
        <v>58</v>
      </c>
      <c r="R16" s="55" t="s">
        <v>58</v>
      </c>
      <c r="S16" s="56" t="s">
        <v>58</v>
      </c>
      <c r="T16" s="56" t="s">
        <v>58</v>
      </c>
      <c r="U16" s="56"/>
      <c r="V16" s="56"/>
      <c r="W16" s="56"/>
      <c r="X16" s="56"/>
      <c r="Y16" s="56"/>
      <c r="Z16" s="56"/>
      <c r="AA16" s="56"/>
      <c r="AB16" s="56" t="s">
        <v>58</v>
      </c>
      <c r="AC16" s="56" t="s">
        <v>58</v>
      </c>
      <c r="AD16" s="56" t="s">
        <v>58</v>
      </c>
      <c r="AE16" s="56" t="s">
        <v>58</v>
      </c>
      <c r="AF16" s="56" t="s">
        <v>58</v>
      </c>
      <c r="AG16" s="174" t="s">
        <v>58</v>
      </c>
      <c r="AH16" s="119" t="s">
        <v>58</v>
      </c>
      <c r="AI16" s="119" t="s">
        <v>58</v>
      </c>
      <c r="AJ16" s="119" t="s">
        <v>58</v>
      </c>
      <c r="AK16" s="119" t="s">
        <v>58</v>
      </c>
      <c r="AL16" s="119" t="s">
        <v>58</v>
      </c>
      <c r="AM16" s="119" t="s">
        <v>58</v>
      </c>
      <c r="AN16" s="119" t="s">
        <v>58</v>
      </c>
      <c r="AO16" s="120" t="s">
        <v>58</v>
      </c>
    </row>
    <row r="17" spans="2:41" ht="64" customHeight="1">
      <c r="B17" s="1" t="s">
        <v>138</v>
      </c>
      <c r="C17" s="160"/>
      <c r="D17" s="153"/>
      <c r="E17" s="156"/>
      <c r="F17" s="161"/>
      <c r="G17" s="154"/>
      <c r="H17" s="155"/>
      <c r="I17" s="152"/>
      <c r="J17" s="151"/>
      <c r="K17" s="151"/>
      <c r="L17" s="151"/>
      <c r="M17" s="151"/>
      <c r="N17" s="151"/>
      <c r="O17" s="151"/>
      <c r="P17" s="155"/>
      <c r="Q17" s="152"/>
      <c r="R17" s="148"/>
      <c r="S17" s="148"/>
      <c r="T17" s="147"/>
      <c r="U17" s="147"/>
      <c r="V17" s="147"/>
      <c r="W17" s="147"/>
      <c r="X17" s="147"/>
      <c r="Y17" s="147"/>
      <c r="Z17" s="147"/>
      <c r="AA17" s="147"/>
      <c r="AB17" s="147"/>
      <c r="AC17" s="150"/>
      <c r="AD17" s="150"/>
      <c r="AE17" s="150"/>
      <c r="AF17" s="149"/>
      <c r="AG17" s="174"/>
      <c r="AH17" s="119"/>
      <c r="AI17" s="119"/>
      <c r="AJ17" s="119"/>
      <c r="AK17" s="119"/>
      <c r="AL17" s="119"/>
      <c r="AM17" s="119"/>
      <c r="AN17" s="119"/>
      <c r="AO17" s="120"/>
    </row>
    <row r="18" spans="2:41">
      <c r="B18" s="1" t="s">
        <v>99</v>
      </c>
      <c r="C18" s="26" t="s">
        <v>149</v>
      </c>
      <c r="D18" s="27" t="s">
        <v>5</v>
      </c>
      <c r="E18" s="27" t="s">
        <v>69</v>
      </c>
      <c r="F18" s="158" t="s">
        <v>5</v>
      </c>
      <c r="G18" s="85" t="s">
        <v>6</v>
      </c>
      <c r="H18" s="86" t="s">
        <v>70</v>
      </c>
      <c r="I18" s="86" t="s">
        <v>9</v>
      </c>
      <c r="J18" s="86" t="s">
        <v>70</v>
      </c>
      <c r="K18" s="86" t="s">
        <v>157</v>
      </c>
      <c r="L18" s="86" t="s">
        <v>160</v>
      </c>
      <c r="M18" s="86" t="s">
        <v>157</v>
      </c>
      <c r="N18" s="86" t="s">
        <v>162</v>
      </c>
      <c r="O18" s="86" t="s">
        <v>8</v>
      </c>
      <c r="P18" s="86" t="s">
        <v>7</v>
      </c>
      <c r="Q18" s="86" t="s">
        <v>8</v>
      </c>
      <c r="R18" s="55" t="s">
        <v>7</v>
      </c>
      <c r="S18" s="56" t="s">
        <v>8</v>
      </c>
      <c r="T18" s="56" t="s">
        <v>70</v>
      </c>
      <c r="U18" s="56" t="s">
        <v>6</v>
      </c>
      <c r="V18" s="56" t="s">
        <v>10</v>
      </c>
      <c r="W18" s="56" t="s">
        <v>7</v>
      </c>
      <c r="X18" s="56" t="s">
        <v>6</v>
      </c>
      <c r="Y18" s="56" t="s">
        <v>8</v>
      </c>
      <c r="Z18" s="56" t="s">
        <v>191</v>
      </c>
      <c r="AA18" s="56" t="s">
        <v>192</v>
      </c>
      <c r="AB18" s="56" t="s">
        <v>8</v>
      </c>
      <c r="AC18" s="56" t="s">
        <v>70</v>
      </c>
      <c r="AD18" s="56" t="s">
        <v>8</v>
      </c>
      <c r="AE18" s="56" t="s">
        <v>8</v>
      </c>
      <c r="AF18" s="56" t="s">
        <v>194</v>
      </c>
      <c r="AG18" s="174" t="s">
        <v>8</v>
      </c>
      <c r="AH18" s="119" t="s">
        <v>6</v>
      </c>
      <c r="AI18" s="119" t="s">
        <v>146</v>
      </c>
      <c r="AJ18" s="119" t="s">
        <v>147</v>
      </c>
      <c r="AK18" s="119" t="s">
        <v>144</v>
      </c>
      <c r="AL18" s="119" t="s">
        <v>145</v>
      </c>
      <c r="AM18" s="119" t="s">
        <v>70</v>
      </c>
      <c r="AN18" s="119" t="s">
        <v>10</v>
      </c>
      <c r="AO18" s="120" t="s">
        <v>9</v>
      </c>
    </row>
    <row r="19" spans="2:41">
      <c r="B19" s="1" t="s">
        <v>66</v>
      </c>
      <c r="C19" s="26"/>
      <c r="D19" s="27" t="s">
        <v>67</v>
      </c>
      <c r="E19" s="27" t="s">
        <v>68</v>
      </c>
      <c r="F19" s="158" t="s">
        <v>8</v>
      </c>
      <c r="G19" s="85" t="s">
        <v>79</v>
      </c>
      <c r="H19" s="86" t="s">
        <v>8</v>
      </c>
      <c r="I19" s="86" t="s">
        <v>79</v>
      </c>
      <c r="J19" s="86" t="s">
        <v>175</v>
      </c>
      <c r="K19" s="86" t="s">
        <v>9</v>
      </c>
      <c r="L19" s="86" t="s">
        <v>161</v>
      </c>
      <c r="M19" s="86" t="s">
        <v>159</v>
      </c>
      <c r="N19" s="86" t="s">
        <v>159</v>
      </c>
      <c r="O19" s="86" t="s">
        <v>158</v>
      </c>
      <c r="P19" s="86" t="s">
        <v>165</v>
      </c>
      <c r="Q19" s="86" t="s">
        <v>166</v>
      </c>
      <c r="R19" s="55" t="s">
        <v>8</v>
      </c>
      <c r="S19" s="56" t="s">
        <v>7</v>
      </c>
      <c r="T19" s="56" t="s">
        <v>8</v>
      </c>
      <c r="U19" s="56" t="s">
        <v>9</v>
      </c>
      <c r="V19" s="56" t="s">
        <v>6</v>
      </c>
      <c r="W19" s="56" t="s">
        <v>9</v>
      </c>
      <c r="X19" s="56" t="s">
        <v>7</v>
      </c>
      <c r="Y19" s="56" t="s">
        <v>7</v>
      </c>
      <c r="Z19" s="56"/>
      <c r="AA19" s="56"/>
      <c r="AB19" s="56" t="s">
        <v>67</v>
      </c>
      <c r="AC19" s="56" t="s">
        <v>167</v>
      </c>
      <c r="AD19" s="56" t="s">
        <v>67</v>
      </c>
      <c r="AE19" s="56" t="s">
        <v>67</v>
      </c>
      <c r="AF19" s="56" t="s">
        <v>168</v>
      </c>
      <c r="AG19" s="174" t="s">
        <v>169</v>
      </c>
      <c r="AH19" s="119"/>
      <c r="AI19" s="119"/>
      <c r="AJ19" s="119"/>
      <c r="AK19" s="119"/>
      <c r="AL19" s="119"/>
      <c r="AM19" s="119" t="s">
        <v>91</v>
      </c>
      <c r="AN19" s="119" t="s">
        <v>8</v>
      </c>
      <c r="AO19" s="120" t="s">
        <v>6</v>
      </c>
    </row>
    <row r="20" spans="2:41">
      <c r="B20" s="17" t="s">
        <v>45</v>
      </c>
      <c r="C20" s="31">
        <v>25</v>
      </c>
      <c r="D20" s="32">
        <v>90</v>
      </c>
      <c r="E20" s="32">
        <v>70</v>
      </c>
      <c r="F20" s="162">
        <v>42</v>
      </c>
      <c r="G20" s="89">
        <f t="shared" ref="G20:O20" si="6">G21/3.28</f>
        <v>15.24390243902439</v>
      </c>
      <c r="H20" s="90">
        <f t="shared" si="6"/>
        <v>6.0975609756097562</v>
      </c>
      <c r="I20" s="90">
        <f t="shared" si="6"/>
        <v>6.0975609756097562</v>
      </c>
      <c r="J20" s="91">
        <v>10</v>
      </c>
      <c r="K20" s="90">
        <f t="shared" si="6"/>
        <v>7.6219512195121952</v>
      </c>
      <c r="L20" s="90">
        <f t="shared" si="6"/>
        <v>7.6219512195121952</v>
      </c>
      <c r="M20" s="90">
        <f t="shared" si="6"/>
        <v>7.6219512195121952</v>
      </c>
      <c r="N20" s="90">
        <f t="shared" si="6"/>
        <v>7.6219512195121952</v>
      </c>
      <c r="O20" s="90">
        <f t="shared" si="6"/>
        <v>7.6219512195121952</v>
      </c>
      <c r="P20" s="90">
        <f t="shared" ref="P20:Q20" si="7">P21/3.28</f>
        <v>6.4024390243902447</v>
      </c>
      <c r="Q20" s="90">
        <f t="shared" si="7"/>
        <v>6.4024390243902447</v>
      </c>
      <c r="R20" s="59">
        <f>R21/3.28</f>
        <v>7.6219512195121952</v>
      </c>
      <c r="S20" s="60">
        <f>S21/3.28</f>
        <v>7.6219512195121952</v>
      </c>
      <c r="T20" s="60">
        <f>T21/3.28</f>
        <v>3.6585365853658538</v>
      </c>
      <c r="U20" s="60">
        <f t="shared" ref="U20:AA20" si="8">U21/3.28</f>
        <v>3.6585365853658538</v>
      </c>
      <c r="V20" s="60">
        <f t="shared" si="8"/>
        <v>3.6585365853658538</v>
      </c>
      <c r="W20" s="60">
        <f t="shared" si="8"/>
        <v>3.6585365853658538</v>
      </c>
      <c r="X20" s="60">
        <f t="shared" si="8"/>
        <v>3.6585365853658538</v>
      </c>
      <c r="Y20" s="60">
        <f t="shared" si="8"/>
        <v>3.6585365853658538</v>
      </c>
      <c r="Z20" s="60">
        <f t="shared" si="8"/>
        <v>33.536585365853661</v>
      </c>
      <c r="AA20" s="60">
        <f t="shared" si="8"/>
        <v>33.536585365853661</v>
      </c>
      <c r="AB20" s="61">
        <v>50</v>
      </c>
      <c r="AC20" s="61">
        <f>AC21/3.28</f>
        <v>91.463414634146346</v>
      </c>
      <c r="AD20" s="61">
        <f>AD21/3.28</f>
        <v>91.463414634146346</v>
      </c>
      <c r="AE20" s="61">
        <f>AE21/3.28</f>
        <v>91.463414634146346</v>
      </c>
      <c r="AF20" s="60">
        <f>AF21/3.28</f>
        <v>30.487804878048781</v>
      </c>
      <c r="AG20" s="176">
        <f>AG21/3.28</f>
        <v>30.487804878048781</v>
      </c>
      <c r="AH20" s="123"/>
      <c r="AI20" s="123"/>
      <c r="AJ20" s="123"/>
      <c r="AK20" s="123">
        <f t="shared" ref="AK20:AL20" si="9">AK21/3.28</f>
        <v>30.487804878048781</v>
      </c>
      <c r="AL20" s="123">
        <f t="shared" si="9"/>
        <v>30.487804878048781</v>
      </c>
      <c r="AM20" s="123">
        <f>AM21/3.28</f>
        <v>6.0975609756097562</v>
      </c>
      <c r="AN20" s="123">
        <f>AN21/3.28</f>
        <v>6.0975609756097562</v>
      </c>
      <c r="AO20" s="124">
        <f>AO21/3.28</f>
        <v>6.0975609756097562</v>
      </c>
    </row>
    <row r="21" spans="2:41">
      <c r="B21" s="16" t="s">
        <v>60</v>
      </c>
      <c r="C21" s="33">
        <f>C20*3.28</f>
        <v>82</v>
      </c>
      <c r="D21" s="34">
        <f>D20*3.28</f>
        <v>295.2</v>
      </c>
      <c r="E21" s="34">
        <f t="shared" ref="E21" si="10">E20*3.28</f>
        <v>229.6</v>
      </c>
      <c r="F21" s="163">
        <f t="shared" ref="F21" si="11">F20*3.28</f>
        <v>137.76</v>
      </c>
      <c r="G21" s="92">
        <v>50</v>
      </c>
      <c r="H21" s="93">
        <v>20</v>
      </c>
      <c r="I21" s="93">
        <v>20</v>
      </c>
      <c r="J21" s="94">
        <f t="shared" ref="J21" si="12">J20*3.28</f>
        <v>32.799999999999997</v>
      </c>
      <c r="K21" s="94">
        <v>25</v>
      </c>
      <c r="L21" s="94">
        <v>25</v>
      </c>
      <c r="M21" s="94">
        <v>25</v>
      </c>
      <c r="N21" s="94">
        <v>25</v>
      </c>
      <c r="O21" s="94">
        <v>25</v>
      </c>
      <c r="P21" s="93">
        <v>21</v>
      </c>
      <c r="Q21" s="93">
        <v>21</v>
      </c>
      <c r="R21" s="62">
        <v>25</v>
      </c>
      <c r="S21" s="63">
        <v>25</v>
      </c>
      <c r="T21" s="63">
        <v>12</v>
      </c>
      <c r="U21" s="63">
        <v>12</v>
      </c>
      <c r="V21" s="63">
        <v>12</v>
      </c>
      <c r="W21" s="63">
        <v>12</v>
      </c>
      <c r="X21" s="63">
        <v>12</v>
      </c>
      <c r="Y21" s="63">
        <v>12</v>
      </c>
      <c r="Z21" s="63">
        <v>110</v>
      </c>
      <c r="AA21" s="63">
        <v>110</v>
      </c>
      <c r="AB21" s="63">
        <f>AB20*3.28</f>
        <v>164</v>
      </c>
      <c r="AC21" s="63">
        <v>300</v>
      </c>
      <c r="AD21" s="63">
        <v>300</v>
      </c>
      <c r="AE21" s="63">
        <v>300</v>
      </c>
      <c r="AF21" s="63">
        <v>100</v>
      </c>
      <c r="AG21" s="177">
        <v>100</v>
      </c>
      <c r="AH21" s="125"/>
      <c r="AI21" s="125"/>
      <c r="AJ21" s="125"/>
      <c r="AK21" s="125">
        <v>100</v>
      </c>
      <c r="AL21" s="125">
        <v>100</v>
      </c>
      <c r="AM21" s="125">
        <v>20</v>
      </c>
      <c r="AN21" s="125">
        <v>20</v>
      </c>
      <c r="AO21" s="126">
        <v>20</v>
      </c>
    </row>
    <row r="22" spans="2:41">
      <c r="B22" s="1" t="s">
        <v>142</v>
      </c>
      <c r="C22" s="35"/>
      <c r="D22" s="36"/>
      <c r="E22" s="36"/>
      <c r="F22" s="164"/>
      <c r="G22" s="95" t="s">
        <v>171</v>
      </c>
      <c r="H22" s="96"/>
      <c r="I22" s="96" t="s">
        <v>108</v>
      </c>
      <c r="J22" s="97" t="s">
        <v>141</v>
      </c>
      <c r="K22" s="97"/>
      <c r="L22" s="97"/>
      <c r="M22" s="97"/>
      <c r="N22" s="97"/>
      <c r="O22" s="97"/>
      <c r="P22" s="96" t="s">
        <v>108</v>
      </c>
      <c r="Q22" s="96" t="s">
        <v>108</v>
      </c>
      <c r="R22" s="64"/>
      <c r="S22" s="65" t="s">
        <v>108</v>
      </c>
      <c r="T22" s="65"/>
      <c r="U22" s="65"/>
      <c r="V22" s="65"/>
      <c r="W22" s="65"/>
      <c r="X22" s="65"/>
      <c r="Y22" s="65"/>
      <c r="Z22" s="65" t="s">
        <v>108</v>
      </c>
      <c r="AA22" s="65" t="s">
        <v>108</v>
      </c>
      <c r="AB22" s="65"/>
      <c r="AC22" s="65"/>
      <c r="AD22" s="65"/>
      <c r="AE22" s="65"/>
      <c r="AF22" s="65"/>
      <c r="AG22" s="178" t="s">
        <v>108</v>
      </c>
      <c r="AH22" s="127"/>
      <c r="AI22" s="127"/>
      <c r="AJ22" s="127"/>
      <c r="AK22" s="127"/>
      <c r="AL22" s="127"/>
      <c r="AM22" s="127"/>
      <c r="AN22" s="127"/>
      <c r="AO22" s="128"/>
    </row>
    <row r="23" spans="2:41">
      <c r="B23" s="1" t="s">
        <v>109</v>
      </c>
      <c r="C23" s="207" t="s">
        <v>117</v>
      </c>
      <c r="D23" s="208" t="s">
        <v>150</v>
      </c>
      <c r="E23" s="208" t="s">
        <v>115</v>
      </c>
      <c r="F23" s="201" t="s">
        <v>185</v>
      </c>
      <c r="G23" s="202" t="s">
        <v>185</v>
      </c>
      <c r="H23" s="203" t="s">
        <v>185</v>
      </c>
      <c r="I23" s="203" t="s">
        <v>185</v>
      </c>
      <c r="J23" s="203" t="s">
        <v>185</v>
      </c>
      <c r="K23" s="100" t="s">
        <v>195</v>
      </c>
      <c r="L23" s="100" t="s">
        <v>195</v>
      </c>
      <c r="M23" s="100" t="s">
        <v>195</v>
      </c>
      <c r="N23" s="100" t="s">
        <v>195</v>
      </c>
      <c r="O23" s="100" t="s">
        <v>195</v>
      </c>
      <c r="P23" s="203" t="s">
        <v>116</v>
      </c>
      <c r="Q23" s="203" t="s">
        <v>196</v>
      </c>
      <c r="R23" s="204" t="s">
        <v>185</v>
      </c>
      <c r="S23" s="205" t="s">
        <v>185</v>
      </c>
      <c r="T23" s="67" t="s">
        <v>195</v>
      </c>
      <c r="U23" s="67" t="s">
        <v>195</v>
      </c>
      <c r="V23" s="67" t="s">
        <v>195</v>
      </c>
      <c r="W23" s="67" t="s">
        <v>195</v>
      </c>
      <c r="X23" s="67" t="s">
        <v>195</v>
      </c>
      <c r="Y23" s="67" t="s">
        <v>195</v>
      </c>
      <c r="Z23" s="67" t="s">
        <v>190</v>
      </c>
      <c r="AA23" s="67" t="s">
        <v>190</v>
      </c>
      <c r="AB23" s="67" t="s">
        <v>116</v>
      </c>
      <c r="AC23" s="67" t="s">
        <v>150</v>
      </c>
      <c r="AD23" s="67" t="s">
        <v>188</v>
      </c>
      <c r="AE23" s="67" t="s">
        <v>190</v>
      </c>
      <c r="AF23" s="206" t="s">
        <v>185</v>
      </c>
      <c r="AG23" s="209" t="s">
        <v>185</v>
      </c>
      <c r="AH23" s="129" t="s">
        <v>186</v>
      </c>
      <c r="AI23" s="129" t="s">
        <v>116</v>
      </c>
      <c r="AJ23" s="129" t="s">
        <v>186</v>
      </c>
      <c r="AK23" s="129" t="s">
        <v>187</v>
      </c>
      <c r="AL23" s="129" t="s">
        <v>187</v>
      </c>
      <c r="AM23" s="129" t="s">
        <v>116</v>
      </c>
      <c r="AN23" s="129" t="s">
        <v>116</v>
      </c>
      <c r="AO23" s="130" t="s">
        <v>116</v>
      </c>
    </row>
    <row r="24" spans="2:41">
      <c r="B24" s="1" t="s">
        <v>110</v>
      </c>
      <c r="C24" s="37"/>
      <c r="D24" s="38"/>
      <c r="E24" s="38"/>
      <c r="F24" s="165"/>
      <c r="G24" s="98" t="s">
        <v>113</v>
      </c>
      <c r="H24" s="99" t="s">
        <v>113</v>
      </c>
      <c r="I24" s="99" t="s">
        <v>113</v>
      </c>
      <c r="J24" s="100"/>
      <c r="K24" s="100"/>
      <c r="L24" s="100"/>
      <c r="M24" s="100"/>
      <c r="N24" s="100"/>
      <c r="O24" s="100"/>
      <c r="P24" s="203" t="s">
        <v>111</v>
      </c>
      <c r="Q24" s="203" t="s">
        <v>111</v>
      </c>
      <c r="R24" s="66" t="s">
        <v>113</v>
      </c>
      <c r="S24" s="56" t="s">
        <v>113</v>
      </c>
      <c r="T24" s="67"/>
      <c r="U24" s="67"/>
      <c r="V24" s="67"/>
      <c r="W24" s="67"/>
      <c r="X24" s="67"/>
      <c r="Y24" s="67"/>
      <c r="Z24" s="67"/>
      <c r="AA24" s="67"/>
      <c r="AB24" s="67" t="s">
        <v>118</v>
      </c>
      <c r="AC24" s="67" t="s">
        <v>112</v>
      </c>
      <c r="AD24" s="67" t="s">
        <v>189</v>
      </c>
      <c r="AE24" s="67"/>
      <c r="AF24" s="206" t="s">
        <v>182</v>
      </c>
      <c r="AG24" s="209" t="s">
        <v>113</v>
      </c>
      <c r="AH24" s="129"/>
      <c r="AI24" s="129" t="s">
        <v>114</v>
      </c>
      <c r="AJ24" s="129"/>
      <c r="AK24" s="129"/>
      <c r="AL24" s="129"/>
      <c r="AM24" s="129" t="s">
        <v>114</v>
      </c>
      <c r="AN24" s="129" t="s">
        <v>114</v>
      </c>
      <c r="AO24" s="130" t="s">
        <v>114</v>
      </c>
    </row>
    <row r="25" spans="2:41">
      <c r="B25" s="1" t="s">
        <v>183</v>
      </c>
      <c r="C25" s="37"/>
      <c r="D25" s="38"/>
      <c r="E25" s="38"/>
      <c r="F25" s="165"/>
      <c r="G25" s="98" t="s">
        <v>184</v>
      </c>
      <c r="H25" s="99" t="s">
        <v>184</v>
      </c>
      <c r="I25" s="203" t="s">
        <v>184</v>
      </c>
      <c r="J25" s="100"/>
      <c r="K25" s="100"/>
      <c r="L25" s="100"/>
      <c r="M25" s="100"/>
      <c r="N25" s="100"/>
      <c r="O25" s="100"/>
      <c r="P25" s="99"/>
      <c r="Q25" s="99"/>
      <c r="R25" s="204" t="s">
        <v>184</v>
      </c>
      <c r="S25" s="205" t="s">
        <v>184</v>
      </c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206"/>
      <c r="AG25" s="179"/>
      <c r="AH25" s="129"/>
      <c r="AI25" s="129"/>
      <c r="AJ25" s="129"/>
      <c r="AK25" s="129"/>
      <c r="AL25" s="129"/>
      <c r="AM25" s="129"/>
      <c r="AN25" s="129"/>
      <c r="AO25" s="130"/>
    </row>
    <row r="26" spans="2:41">
      <c r="B26" s="1" t="s">
        <v>134</v>
      </c>
      <c r="C26" s="39">
        <f>IF(C14="","",C14*C20/481.7)</f>
        <v>3.9962632343782438</v>
      </c>
      <c r="D26" s="40">
        <f t="shared" ref="D26:F26" si="13">IF(D14="","",D14*D20/481.7)</f>
        <v>13.078679676146979</v>
      </c>
      <c r="E26" s="40">
        <f t="shared" si="13"/>
        <v>9.3003944363711852</v>
      </c>
      <c r="F26" s="166" t="str">
        <f t="shared" si="13"/>
        <v/>
      </c>
      <c r="G26" s="101">
        <f t="shared" ref="G26:Q26" si="14">IF(G14="","",G14*G20/481.7)</f>
        <v>1.5728087008916591</v>
      </c>
      <c r="H26" s="102">
        <f t="shared" si="14"/>
        <v>0.62912348035666366</v>
      </c>
      <c r="I26" s="102">
        <f t="shared" si="14"/>
        <v>0.62912348035666366</v>
      </c>
      <c r="J26" s="102" t="str">
        <f t="shared" ref="J26:N26" si="15">IF(J14="","",J14*J20/481.7)</f>
        <v/>
      </c>
      <c r="K26" s="102" t="str">
        <f t="shared" si="15"/>
        <v/>
      </c>
      <c r="L26" s="102" t="str">
        <f t="shared" si="15"/>
        <v/>
      </c>
      <c r="M26" s="102" t="str">
        <f t="shared" si="15"/>
        <v/>
      </c>
      <c r="N26" s="102" t="str">
        <f t="shared" si="15"/>
        <v/>
      </c>
      <c r="O26" s="102">
        <f t="shared" si="14"/>
        <v>0.65982014916682286</v>
      </c>
      <c r="P26" s="102">
        <f t="shared" si="14"/>
        <v>0.42399378218403322</v>
      </c>
      <c r="Q26" s="102">
        <f t="shared" si="14"/>
        <v>0.42399378218403322</v>
      </c>
      <c r="R26" s="68" t="str">
        <f t="shared" ref="R26:AB26" si="16">IF(R14="","",R14*R20/481.7)</f>
        <v/>
      </c>
      <c r="S26" s="69" t="str">
        <f t="shared" si="16"/>
        <v/>
      </c>
      <c r="T26" s="69">
        <f t="shared" si="16"/>
        <v>0.22785156230221221</v>
      </c>
      <c r="U26" s="69">
        <f t="shared" si="16"/>
        <v>0.22785156230221221</v>
      </c>
      <c r="V26" s="69">
        <f t="shared" si="16"/>
        <v>0.22785156230221221</v>
      </c>
      <c r="W26" s="69">
        <f t="shared" si="16"/>
        <v>0.22785156230221221</v>
      </c>
      <c r="X26" s="69">
        <f t="shared" si="16"/>
        <v>0.22785156230221221</v>
      </c>
      <c r="Y26" s="69">
        <f t="shared" si="16"/>
        <v>0.22785156230221221</v>
      </c>
      <c r="Z26" s="69" t="str">
        <f t="shared" si="16"/>
        <v/>
      </c>
      <c r="AA26" s="69" t="str">
        <f t="shared" si="16"/>
        <v/>
      </c>
      <c r="AB26" s="69" t="str">
        <f t="shared" si="16"/>
        <v/>
      </c>
      <c r="AC26" s="69" t="str">
        <f>IF(AC14="","",AC14*AC20/481.7)</f>
        <v/>
      </c>
      <c r="AD26" s="69" t="str">
        <f>IF(AD14="","",AD14*AD20/481.7)</f>
        <v/>
      </c>
      <c r="AE26" s="69" t="str">
        <f>IF(AE14="","",AE14*AE20/481.7)</f>
        <v/>
      </c>
      <c r="AF26" s="69">
        <f>IF(AF14="","",AF14*AF20/481.7)</f>
        <v>1.0000151901041536</v>
      </c>
      <c r="AG26" s="180">
        <f t="shared" ref="AG26:AO26" si="17">IF(AG14="","",AG14*AG20/481.7)</f>
        <v>0.75950520767404073</v>
      </c>
      <c r="AH26" s="131" t="str">
        <f t="shared" si="17"/>
        <v/>
      </c>
      <c r="AI26" s="131" t="str">
        <f t="shared" si="17"/>
        <v/>
      </c>
      <c r="AJ26" s="131" t="str">
        <f t="shared" si="17"/>
        <v/>
      </c>
      <c r="AK26" s="131" t="str">
        <f t="shared" si="17"/>
        <v/>
      </c>
      <c r="AL26" s="131" t="str">
        <f t="shared" si="17"/>
        <v/>
      </c>
      <c r="AM26" s="131" t="str">
        <f t="shared" si="17"/>
        <v/>
      </c>
      <c r="AN26" s="131" t="str">
        <f t="shared" si="17"/>
        <v/>
      </c>
      <c r="AO26" s="132" t="str">
        <f t="shared" si="17"/>
        <v/>
      </c>
    </row>
    <row r="27" spans="2:41">
      <c r="B27" s="1" t="s">
        <v>105</v>
      </c>
      <c r="C27" s="26"/>
      <c r="D27" s="27">
        <v>4.2</v>
      </c>
      <c r="E27" s="27"/>
      <c r="F27" s="158"/>
      <c r="G27" s="85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55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174"/>
      <c r="AH27" s="119"/>
      <c r="AI27" s="119"/>
      <c r="AJ27" s="119"/>
      <c r="AK27" s="119"/>
      <c r="AL27" s="119"/>
      <c r="AM27" s="119"/>
      <c r="AN27" s="119"/>
      <c r="AO27" s="120"/>
    </row>
    <row r="28" spans="2:41">
      <c r="B28" s="15" t="s">
        <v>54</v>
      </c>
      <c r="C28" s="41"/>
      <c r="D28" s="42">
        <v>27</v>
      </c>
      <c r="E28" s="42"/>
      <c r="F28" s="167">
        <f>F29/224.8</f>
        <v>24.911032028469748</v>
      </c>
      <c r="G28" s="103">
        <v>19</v>
      </c>
      <c r="H28" s="104">
        <v>19</v>
      </c>
      <c r="I28" s="104">
        <v>19</v>
      </c>
      <c r="J28" s="104">
        <v>15</v>
      </c>
      <c r="K28" s="198">
        <f>K29/224.8</f>
        <v>25.102313167259783</v>
      </c>
      <c r="L28" s="198">
        <f t="shared" ref="L28:O28" si="18">L29/224.8</f>
        <v>25.102313167259783</v>
      </c>
      <c r="M28" s="198">
        <f t="shared" si="18"/>
        <v>22.161921708185051</v>
      </c>
      <c r="N28" s="198">
        <f t="shared" si="18"/>
        <v>22.161921708185051</v>
      </c>
      <c r="O28" s="198">
        <f t="shared" si="18"/>
        <v>12.90035587188612</v>
      </c>
      <c r="P28" s="104">
        <v>12.3</v>
      </c>
      <c r="Q28" s="104">
        <v>12.3</v>
      </c>
      <c r="R28" s="70">
        <v>8.8000000000000007</v>
      </c>
      <c r="S28" s="71">
        <v>8.8000000000000007</v>
      </c>
      <c r="T28" s="71">
        <v>5</v>
      </c>
      <c r="U28" s="71">
        <v>5</v>
      </c>
      <c r="V28" s="71">
        <v>5</v>
      </c>
      <c r="W28" s="71">
        <v>5</v>
      </c>
      <c r="X28" s="71">
        <v>5</v>
      </c>
      <c r="Y28" s="71">
        <v>5</v>
      </c>
      <c r="Z28" s="210">
        <f t="shared" ref="Z28:AA28" si="19">Z29/224.8</f>
        <v>20.907473309608541</v>
      </c>
      <c r="AA28" s="210">
        <f t="shared" si="19"/>
        <v>20.907473309608541</v>
      </c>
      <c r="AB28" s="71">
        <v>5.0999999999999996</v>
      </c>
      <c r="AC28" s="72">
        <f>AC29/224.8</f>
        <v>5.0978647686832739</v>
      </c>
      <c r="AD28" s="72">
        <f>AD29/224.8</f>
        <v>5.0978647686832739</v>
      </c>
      <c r="AE28" s="72">
        <f>AE29/224.8</f>
        <v>5.0978647686832739</v>
      </c>
      <c r="AF28" s="72">
        <f>AF29/224.8</f>
        <v>5.5604982206405689</v>
      </c>
      <c r="AG28" s="181">
        <v>3.5</v>
      </c>
      <c r="AH28" s="133">
        <f>AH29/224.8</f>
        <v>6.672597864768683</v>
      </c>
      <c r="AI28" s="133">
        <f t="shared" ref="AI28:AL28" si="20">AI29/224.8</f>
        <v>2.4466192170818504</v>
      </c>
      <c r="AJ28" s="133">
        <f t="shared" si="20"/>
        <v>2.4466192170818504</v>
      </c>
      <c r="AK28" s="133">
        <f t="shared" si="20"/>
        <v>2.4466192170818504</v>
      </c>
      <c r="AL28" s="133">
        <f t="shared" si="20"/>
        <v>2.4466192170818504</v>
      </c>
      <c r="AM28" s="133">
        <f>AM29/224.8</f>
        <v>1.779359430604982</v>
      </c>
      <c r="AN28" s="133">
        <f>AN29/224.8</f>
        <v>1.779359430604982</v>
      </c>
      <c r="AO28" s="134">
        <f>AO29/224.8</f>
        <v>1.779359430604982</v>
      </c>
    </row>
    <row r="29" spans="2:41">
      <c r="B29" s="1" t="s">
        <v>101</v>
      </c>
      <c r="C29" s="43" t="str">
        <f>IF(C28="","",C28*224.8)</f>
        <v/>
      </c>
      <c r="D29" s="44">
        <f>IF(D28="","",D28*224.8)</f>
        <v>6069.6</v>
      </c>
      <c r="E29" s="44" t="str">
        <f t="shared" ref="E29" si="21">IF(E28="","",E28*224.8)</f>
        <v/>
      </c>
      <c r="F29" s="168">
        <v>5600</v>
      </c>
      <c r="G29" s="105">
        <f>IF(G28="","",G28*224.8)</f>
        <v>4271.2</v>
      </c>
      <c r="H29" s="106">
        <f t="shared" ref="H29" si="22">IF(H28="","",H28*224.8)</f>
        <v>4271.2</v>
      </c>
      <c r="I29" s="106">
        <f t="shared" ref="I29:J29" si="23">IF(I28="","",I28*224.8)</f>
        <v>4271.2</v>
      </c>
      <c r="J29" s="106">
        <f t="shared" si="23"/>
        <v>3372</v>
      </c>
      <c r="K29" s="106">
        <v>5643</v>
      </c>
      <c r="L29" s="106">
        <v>5643</v>
      </c>
      <c r="M29" s="106">
        <v>4982</v>
      </c>
      <c r="N29" s="106">
        <v>4982</v>
      </c>
      <c r="O29" s="106">
        <v>2900</v>
      </c>
      <c r="P29" s="106">
        <f>IF(P28="","",P28*224.8)</f>
        <v>2765.0400000000004</v>
      </c>
      <c r="Q29" s="106">
        <f>IF(Q28="","",Q28*224.8)</f>
        <v>2765.0400000000004</v>
      </c>
      <c r="R29" s="73">
        <f>IF(R28="","",R28*224.8)</f>
        <v>1978.2400000000002</v>
      </c>
      <c r="S29" s="74">
        <f>IF(S28="","",S28*224.8)</f>
        <v>1978.2400000000002</v>
      </c>
      <c r="T29" s="74">
        <f t="shared" ref="T29:Y29" si="24">IF(T28="","",T28*224.8)</f>
        <v>1124</v>
      </c>
      <c r="U29" s="74">
        <f t="shared" si="24"/>
        <v>1124</v>
      </c>
      <c r="V29" s="74">
        <f t="shared" si="24"/>
        <v>1124</v>
      </c>
      <c r="W29" s="74">
        <f t="shared" si="24"/>
        <v>1124</v>
      </c>
      <c r="X29" s="74">
        <f t="shared" si="24"/>
        <v>1124</v>
      </c>
      <c r="Y29" s="74">
        <f t="shared" si="24"/>
        <v>1124</v>
      </c>
      <c r="Z29" s="74">
        <v>4700</v>
      </c>
      <c r="AA29" s="74">
        <v>4700</v>
      </c>
      <c r="AB29" s="74">
        <f t="shared" ref="AB29" si="25">IF(AB28="","",AB28*224.8)</f>
        <v>1146.48</v>
      </c>
      <c r="AC29" s="74">
        <v>1146</v>
      </c>
      <c r="AD29" s="74">
        <v>1146</v>
      </c>
      <c r="AE29" s="74">
        <v>1146</v>
      </c>
      <c r="AF29" s="74">
        <v>1250</v>
      </c>
      <c r="AG29" s="182">
        <f t="shared" ref="AG29" si="26">IF(AG28="","",AG28*224.8)</f>
        <v>786.80000000000007</v>
      </c>
      <c r="AH29" s="135">
        <v>1500</v>
      </c>
      <c r="AI29" s="135">
        <v>550</v>
      </c>
      <c r="AJ29" s="135">
        <v>550</v>
      </c>
      <c r="AK29" s="135">
        <v>550</v>
      </c>
      <c r="AL29" s="135">
        <v>550</v>
      </c>
      <c r="AM29" s="135">
        <v>400</v>
      </c>
      <c r="AN29" s="135">
        <v>400</v>
      </c>
      <c r="AO29" s="136">
        <v>400</v>
      </c>
    </row>
    <row r="30" spans="2:41">
      <c r="B30" s="1" t="s">
        <v>55</v>
      </c>
      <c r="C30" s="26"/>
      <c r="D30" s="27">
        <v>18.5</v>
      </c>
      <c r="E30" s="27"/>
      <c r="F30" s="158"/>
      <c r="G30" s="85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55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174"/>
      <c r="AH30" s="119"/>
      <c r="AI30" s="119"/>
      <c r="AJ30" s="119"/>
      <c r="AK30" s="119"/>
      <c r="AL30" s="119"/>
      <c r="AM30" s="119"/>
      <c r="AN30" s="119"/>
      <c r="AO30" s="120"/>
    </row>
    <row r="31" spans="2:41">
      <c r="B31" s="1" t="s">
        <v>102</v>
      </c>
      <c r="C31" s="43" t="str">
        <f>IF(C30="","",C30*224.8)</f>
        <v/>
      </c>
      <c r="D31" s="44">
        <f>IF(D30="","",D30*224.8)</f>
        <v>4158.8</v>
      </c>
      <c r="E31" s="44" t="str">
        <f t="shared" ref="E31" si="27">IF(E30="","",E30*224.8)</f>
        <v/>
      </c>
      <c r="F31" s="168"/>
      <c r="G31" s="105" t="str">
        <f>IF(G30="","",G30*224.8)</f>
        <v/>
      </c>
      <c r="H31" s="106" t="str">
        <f t="shared" ref="H31" si="28">IF(H30="","",H30*224.8)</f>
        <v/>
      </c>
      <c r="I31" s="106" t="str">
        <f t="shared" ref="I31:N31" si="29">IF(I30="","",I30*224.8)</f>
        <v/>
      </c>
      <c r="J31" s="106" t="str">
        <f t="shared" si="29"/>
        <v/>
      </c>
      <c r="K31" s="106" t="str">
        <f t="shared" si="29"/>
        <v/>
      </c>
      <c r="L31" s="106" t="str">
        <f t="shared" si="29"/>
        <v/>
      </c>
      <c r="M31" s="106" t="str">
        <f t="shared" si="29"/>
        <v/>
      </c>
      <c r="N31" s="106" t="str">
        <f t="shared" si="29"/>
        <v/>
      </c>
      <c r="O31" s="106" t="str">
        <f>IF(O30="","",O30*224.8)</f>
        <v/>
      </c>
      <c r="P31" s="86"/>
      <c r="Q31" s="86"/>
      <c r="R31" s="73" t="str">
        <f>IF(R30="","",R30*224.8)</f>
        <v/>
      </c>
      <c r="S31" s="56"/>
      <c r="T31" s="74" t="str">
        <f t="shared" ref="T31" si="30">IF(T30="","",T30*224.8)</f>
        <v/>
      </c>
      <c r="U31" s="74"/>
      <c r="V31" s="74"/>
      <c r="W31" s="74"/>
      <c r="X31" s="74"/>
      <c r="Y31" s="74"/>
      <c r="Z31" s="74"/>
      <c r="AA31" s="74"/>
      <c r="AB31" s="74" t="str">
        <f t="shared" ref="AB31" si="31">IF(AB30="","",AB30*224.8)</f>
        <v/>
      </c>
      <c r="AC31" s="74" t="str">
        <f>IF(AC30="","",AC30*224.8)</f>
        <v/>
      </c>
      <c r="AD31" s="74" t="str">
        <f>IF(AD30="","",AD30*224.8)</f>
        <v/>
      </c>
      <c r="AE31" s="74" t="str">
        <f>IF(AE30="","",AE30*224.8)</f>
        <v/>
      </c>
      <c r="AF31" s="74"/>
      <c r="AG31" s="182"/>
      <c r="AH31" s="135"/>
      <c r="AI31" s="135"/>
      <c r="AJ31" s="135"/>
      <c r="AK31" s="135"/>
      <c r="AL31" s="135"/>
      <c r="AM31" s="135"/>
      <c r="AN31" s="135"/>
      <c r="AO31" s="136"/>
    </row>
    <row r="32" spans="2:41">
      <c r="B32" s="1" t="s">
        <v>180</v>
      </c>
      <c r="C32" s="39" t="str">
        <f>IF(C28="","",C28/POWER(C13/2,2)*10)</f>
        <v/>
      </c>
      <c r="D32" s="40">
        <f t="shared" ref="D32:AO32" si="32">IF(D28="","",D28/POWER(D13/2,2)*10)</f>
        <v>9.795918367346939</v>
      </c>
      <c r="E32" s="40" t="str">
        <f t="shared" si="32"/>
        <v/>
      </c>
      <c r="F32" s="166">
        <f t="shared" si="32"/>
        <v>11.040900622036453</v>
      </c>
      <c r="G32" s="101">
        <f t="shared" si="32"/>
        <v>11.875</v>
      </c>
      <c r="H32" s="102">
        <f t="shared" si="32"/>
        <v>11.875</v>
      </c>
      <c r="I32" s="102">
        <f t="shared" si="32"/>
        <v>11.875</v>
      </c>
      <c r="J32" s="102">
        <f t="shared" si="32"/>
        <v>9.375</v>
      </c>
      <c r="K32" s="102">
        <f t="shared" si="32"/>
        <v>15.688945729537364</v>
      </c>
      <c r="L32" s="102">
        <f t="shared" si="32"/>
        <v>15.688945729537364</v>
      </c>
      <c r="M32" s="102">
        <f t="shared" si="32"/>
        <v>13.851201067615657</v>
      </c>
      <c r="N32" s="102">
        <f t="shared" si="32"/>
        <v>13.851201067615657</v>
      </c>
      <c r="O32" s="102">
        <f t="shared" si="32"/>
        <v>8.062722419928825</v>
      </c>
      <c r="P32" s="102">
        <f t="shared" si="32"/>
        <v>10.040816326530614</v>
      </c>
      <c r="Q32" s="102">
        <f t="shared" si="32"/>
        <v>10.040816326530614</v>
      </c>
      <c r="R32" s="68">
        <f t="shared" si="32"/>
        <v>9.7777777777777786</v>
      </c>
      <c r="S32" s="69">
        <f t="shared" si="32"/>
        <v>9.7777777777777786</v>
      </c>
      <c r="T32" s="69">
        <f t="shared" si="32"/>
        <v>5.5555555555555554</v>
      </c>
      <c r="U32" s="69">
        <f t="shared" si="32"/>
        <v>5.5555555555555554</v>
      </c>
      <c r="V32" s="69">
        <f t="shared" si="32"/>
        <v>5.5555555555555554</v>
      </c>
      <c r="W32" s="69">
        <f t="shared" si="32"/>
        <v>5.5555555555555554</v>
      </c>
      <c r="X32" s="69">
        <f t="shared" si="32"/>
        <v>5.5555555555555554</v>
      </c>
      <c r="Y32" s="69">
        <f t="shared" si="32"/>
        <v>5.5555555555555554</v>
      </c>
      <c r="Z32" s="69">
        <f t="shared" si="32"/>
        <v>33.451957295373667</v>
      </c>
      <c r="AA32" s="69">
        <f t="shared" si="32"/>
        <v>33.451957295373667</v>
      </c>
      <c r="AB32" s="69">
        <f t="shared" si="32"/>
        <v>8.16</v>
      </c>
      <c r="AC32" s="69">
        <f t="shared" si="32"/>
        <v>8.1565836298932375</v>
      </c>
      <c r="AD32" s="69">
        <f t="shared" ref="AD32" si="33">IF(AD28="","",AD28/POWER(AD13/2,2)*10)</f>
        <v>8.1565836298932375</v>
      </c>
      <c r="AE32" s="69">
        <f t="shared" si="32"/>
        <v>8.1565836298932375</v>
      </c>
      <c r="AF32" s="69">
        <f t="shared" si="32"/>
        <v>8.8967971530249095</v>
      </c>
      <c r="AG32" s="180">
        <f t="shared" si="32"/>
        <v>8.75</v>
      </c>
      <c r="AH32" s="131">
        <f t="shared" si="32"/>
        <v>16.681494661921707</v>
      </c>
      <c r="AI32" s="131">
        <f t="shared" si="32"/>
        <v>6.1165480427046255</v>
      </c>
      <c r="AJ32" s="131">
        <f t="shared" si="32"/>
        <v>6.1165480427046255</v>
      </c>
      <c r="AK32" s="131">
        <f t="shared" si="32"/>
        <v>10.873863187030446</v>
      </c>
      <c r="AL32" s="131">
        <f t="shared" si="32"/>
        <v>10.873863187030446</v>
      </c>
      <c r="AM32" s="131">
        <f t="shared" si="32"/>
        <v>7.9082641360221428</v>
      </c>
      <c r="AN32" s="131">
        <f t="shared" si="32"/>
        <v>7.9082641360221428</v>
      </c>
      <c r="AO32" s="132">
        <f t="shared" si="32"/>
        <v>7.9082641360221428</v>
      </c>
    </row>
    <row r="33" spans="2:43">
      <c r="B33" s="18" t="s">
        <v>103</v>
      </c>
      <c r="C33" s="45" t="str">
        <f>IF(C29="","",C29/5)</f>
        <v/>
      </c>
      <c r="D33" s="46">
        <f>IF(D29="","",D29/5)</f>
        <v>1213.92</v>
      </c>
      <c r="E33" s="46" t="str">
        <f t="shared" ref="E33" si="34">IF(E29="","",E29/5)</f>
        <v/>
      </c>
      <c r="F33" s="169">
        <f>IF(F29="","",F29/5)</f>
        <v>1120</v>
      </c>
      <c r="G33" s="107">
        <f>IF(G29="","",G29/5)</f>
        <v>854.24</v>
      </c>
      <c r="H33" s="108">
        <f t="shared" ref="H33:N33" si="35">IF(H29="","",H29/5)</f>
        <v>854.24</v>
      </c>
      <c r="I33" s="108">
        <f t="shared" si="35"/>
        <v>854.24</v>
      </c>
      <c r="J33" s="108">
        <f t="shared" si="35"/>
        <v>674.4</v>
      </c>
      <c r="K33" s="108">
        <f t="shared" si="35"/>
        <v>1128.5999999999999</v>
      </c>
      <c r="L33" s="108">
        <f t="shared" si="35"/>
        <v>1128.5999999999999</v>
      </c>
      <c r="M33" s="108">
        <f t="shared" si="35"/>
        <v>996.4</v>
      </c>
      <c r="N33" s="108">
        <f t="shared" si="35"/>
        <v>996.4</v>
      </c>
      <c r="O33" s="108">
        <f>IF(O29="","",O29/5)</f>
        <v>580</v>
      </c>
      <c r="P33" s="108">
        <f>IF(P29="","",P29/5)</f>
        <v>553.00800000000004</v>
      </c>
      <c r="Q33" s="108">
        <f>IF(Q29="","",Q29/5)</f>
        <v>553.00800000000004</v>
      </c>
      <c r="R33" s="75">
        <f>IF(R29="","",R29/5)</f>
        <v>395.64800000000002</v>
      </c>
      <c r="S33" s="76">
        <f>IF(S29="","",S29/5)</f>
        <v>395.64800000000002</v>
      </c>
      <c r="T33" s="76">
        <f t="shared" ref="T33:AA33" si="36">IF(T29="","",T29/5)</f>
        <v>224.8</v>
      </c>
      <c r="U33" s="76">
        <f t="shared" si="36"/>
        <v>224.8</v>
      </c>
      <c r="V33" s="76">
        <f t="shared" si="36"/>
        <v>224.8</v>
      </c>
      <c r="W33" s="76">
        <f t="shared" si="36"/>
        <v>224.8</v>
      </c>
      <c r="X33" s="76">
        <f t="shared" si="36"/>
        <v>224.8</v>
      </c>
      <c r="Y33" s="76">
        <f t="shared" si="36"/>
        <v>224.8</v>
      </c>
      <c r="Z33" s="76">
        <f t="shared" si="36"/>
        <v>940</v>
      </c>
      <c r="AA33" s="76">
        <f t="shared" si="36"/>
        <v>940</v>
      </c>
      <c r="AB33" s="76">
        <f t="shared" ref="AB33" si="37">IF(AB29="","",AB29/5)</f>
        <v>229.29599999999999</v>
      </c>
      <c r="AC33" s="76">
        <f>IF(AC29="","",AC29/5)</f>
        <v>229.2</v>
      </c>
      <c r="AD33" s="76">
        <f>IF(AD29="","",AD29/5)</f>
        <v>229.2</v>
      </c>
      <c r="AE33" s="76">
        <f>IF(AE29="","",AE29/5)</f>
        <v>229.2</v>
      </c>
      <c r="AF33" s="76">
        <f t="shared" ref="AF33:AG33" si="38">IF(AF29="","",AF29/5)</f>
        <v>250</v>
      </c>
      <c r="AG33" s="183">
        <f t="shared" si="38"/>
        <v>157.36000000000001</v>
      </c>
      <c r="AH33" s="137"/>
      <c r="AI33" s="137"/>
      <c r="AJ33" s="137"/>
      <c r="AK33" s="137"/>
      <c r="AL33" s="137"/>
      <c r="AM33" s="137">
        <f>IF(AM29="","",AM29/5)</f>
        <v>80</v>
      </c>
      <c r="AN33" s="137">
        <f>IF(AN29="","",AN29/5)</f>
        <v>80</v>
      </c>
      <c r="AO33" s="138">
        <f>IF(AO29="","",AO29/5)</f>
        <v>80</v>
      </c>
    </row>
    <row r="34" spans="2:43">
      <c r="B34" s="1" t="s">
        <v>56</v>
      </c>
      <c r="C34" s="26"/>
      <c r="D34" s="27">
        <v>5.5</v>
      </c>
      <c r="E34" s="27"/>
      <c r="F34" s="158" t="s">
        <v>58</v>
      </c>
      <c r="G34" s="85" t="s">
        <v>58</v>
      </c>
      <c r="H34" s="86" t="s">
        <v>58</v>
      </c>
      <c r="I34" s="86" t="s">
        <v>58</v>
      </c>
      <c r="J34" s="86" t="s">
        <v>58</v>
      </c>
      <c r="K34" s="86" t="s">
        <v>58</v>
      </c>
      <c r="L34" s="86" t="s">
        <v>58</v>
      </c>
      <c r="M34" s="86" t="s">
        <v>58</v>
      </c>
      <c r="N34" s="86" t="s">
        <v>58</v>
      </c>
      <c r="O34" s="86" t="s">
        <v>58</v>
      </c>
      <c r="P34" s="86" t="s">
        <v>58</v>
      </c>
      <c r="Q34" s="86" t="s">
        <v>58</v>
      </c>
      <c r="R34" s="55" t="s">
        <v>58</v>
      </c>
      <c r="S34" s="56" t="s">
        <v>58</v>
      </c>
      <c r="T34" s="56" t="s">
        <v>58</v>
      </c>
      <c r="U34" s="56" t="s">
        <v>58</v>
      </c>
      <c r="V34" s="56" t="s">
        <v>58</v>
      </c>
      <c r="W34" s="56" t="s">
        <v>58</v>
      </c>
      <c r="X34" s="56" t="s">
        <v>58</v>
      </c>
      <c r="Y34" s="56" t="s">
        <v>58</v>
      </c>
      <c r="Z34" s="56" t="s">
        <v>58</v>
      </c>
      <c r="AA34" s="56" t="s">
        <v>58</v>
      </c>
      <c r="AB34" s="56" t="s">
        <v>58</v>
      </c>
      <c r="AC34" s="56" t="s">
        <v>58</v>
      </c>
      <c r="AD34" s="56" t="s">
        <v>58</v>
      </c>
      <c r="AE34" s="56" t="s">
        <v>58</v>
      </c>
      <c r="AF34" s="56" t="s">
        <v>58</v>
      </c>
      <c r="AG34" s="174" t="s">
        <v>58</v>
      </c>
      <c r="AH34" s="119" t="s">
        <v>58</v>
      </c>
      <c r="AI34" s="119" t="s">
        <v>58</v>
      </c>
      <c r="AJ34" s="119" t="s">
        <v>58</v>
      </c>
      <c r="AK34" s="119" t="s">
        <v>58</v>
      </c>
      <c r="AL34" s="119" t="s">
        <v>58</v>
      </c>
      <c r="AM34" s="119" t="s">
        <v>58</v>
      </c>
      <c r="AN34" s="119" t="s">
        <v>58</v>
      </c>
      <c r="AO34" s="120" t="s">
        <v>58</v>
      </c>
    </row>
    <row r="35" spans="2:43">
      <c r="B35" s="1" t="s">
        <v>57</v>
      </c>
      <c r="C35" s="26">
        <v>8.3000000000000007</v>
      </c>
      <c r="D35" s="27"/>
      <c r="E35" s="27">
        <v>8.8000000000000007</v>
      </c>
      <c r="F35" s="158" t="s">
        <v>58</v>
      </c>
      <c r="G35" s="85" t="s">
        <v>58</v>
      </c>
      <c r="H35" s="86" t="s">
        <v>58</v>
      </c>
      <c r="I35" s="86" t="s">
        <v>58</v>
      </c>
      <c r="J35" s="86" t="s">
        <v>58</v>
      </c>
      <c r="K35" s="86" t="s">
        <v>58</v>
      </c>
      <c r="L35" s="86" t="s">
        <v>58</v>
      </c>
      <c r="M35" s="86" t="s">
        <v>58</v>
      </c>
      <c r="N35" s="86" t="s">
        <v>58</v>
      </c>
      <c r="O35" s="86" t="s">
        <v>58</v>
      </c>
      <c r="P35" s="86" t="s">
        <v>58</v>
      </c>
      <c r="Q35" s="86" t="s">
        <v>58</v>
      </c>
      <c r="R35" s="55" t="s">
        <v>58</v>
      </c>
      <c r="S35" s="56" t="s">
        <v>58</v>
      </c>
      <c r="T35" s="56" t="s">
        <v>58</v>
      </c>
      <c r="U35" s="56" t="s">
        <v>58</v>
      </c>
      <c r="V35" s="56" t="s">
        <v>58</v>
      </c>
      <c r="W35" s="56" t="s">
        <v>58</v>
      </c>
      <c r="X35" s="56" t="s">
        <v>58</v>
      </c>
      <c r="Y35" s="56" t="s">
        <v>58</v>
      </c>
      <c r="Z35" s="56" t="s">
        <v>58</v>
      </c>
      <c r="AA35" s="56" t="s">
        <v>58</v>
      </c>
      <c r="AB35" s="56" t="s">
        <v>58</v>
      </c>
      <c r="AC35" s="56" t="s">
        <v>58</v>
      </c>
      <c r="AD35" s="56" t="s">
        <v>58</v>
      </c>
      <c r="AE35" s="56" t="s">
        <v>58</v>
      </c>
      <c r="AF35" s="56" t="s">
        <v>58</v>
      </c>
      <c r="AG35" s="174" t="s">
        <v>58</v>
      </c>
      <c r="AH35" s="119" t="s">
        <v>58</v>
      </c>
      <c r="AI35" s="119" t="s">
        <v>58</v>
      </c>
      <c r="AJ35" s="119" t="s">
        <v>58</v>
      </c>
      <c r="AK35" s="119" t="s">
        <v>58</v>
      </c>
      <c r="AL35" s="119" t="s">
        <v>58</v>
      </c>
      <c r="AM35" s="119" t="s">
        <v>58</v>
      </c>
      <c r="AN35" s="119" t="s">
        <v>58</v>
      </c>
      <c r="AO35" s="120" t="s">
        <v>58</v>
      </c>
    </row>
    <row r="36" spans="2:43">
      <c r="B36" s="1" t="s">
        <v>32</v>
      </c>
      <c r="C36" s="26"/>
      <c r="D36" s="27" t="s">
        <v>34</v>
      </c>
      <c r="E36" s="27" t="s">
        <v>34</v>
      </c>
      <c r="F36" s="158" t="s">
        <v>34</v>
      </c>
      <c r="G36" s="85" t="s">
        <v>28</v>
      </c>
      <c r="H36" s="86" t="s">
        <v>28</v>
      </c>
      <c r="I36" s="86" t="s">
        <v>28</v>
      </c>
      <c r="J36" s="86" t="s">
        <v>34</v>
      </c>
      <c r="K36" s="86" t="s">
        <v>28</v>
      </c>
      <c r="L36" s="86" t="s">
        <v>28</v>
      </c>
      <c r="M36" s="86" t="s">
        <v>163</v>
      </c>
      <c r="N36" s="86" t="s">
        <v>163</v>
      </c>
      <c r="O36" s="86" t="s">
        <v>34</v>
      </c>
      <c r="P36" s="86" t="s">
        <v>34</v>
      </c>
      <c r="Q36" s="86" t="s">
        <v>34</v>
      </c>
      <c r="R36" s="55" t="s">
        <v>34</v>
      </c>
      <c r="S36" s="56" t="s">
        <v>34</v>
      </c>
      <c r="T36" s="56" t="s">
        <v>34</v>
      </c>
      <c r="U36" s="56" t="s">
        <v>34</v>
      </c>
      <c r="V36" s="56" t="s">
        <v>34</v>
      </c>
      <c r="W36" s="56" t="s">
        <v>34</v>
      </c>
      <c r="X36" s="56" t="s">
        <v>34</v>
      </c>
      <c r="Y36" s="56" t="s">
        <v>34</v>
      </c>
      <c r="Z36" s="56" t="s">
        <v>193</v>
      </c>
      <c r="AA36" s="56" t="s">
        <v>193</v>
      </c>
      <c r="AB36" s="56" t="s">
        <v>34</v>
      </c>
      <c r="AC36" s="56" t="s">
        <v>34</v>
      </c>
      <c r="AD36" s="56" t="s">
        <v>34</v>
      </c>
      <c r="AE36" s="56" t="s">
        <v>34</v>
      </c>
      <c r="AF36" s="56" t="s">
        <v>34</v>
      </c>
      <c r="AG36" s="174" t="s">
        <v>34</v>
      </c>
      <c r="AH36" s="119" t="s">
        <v>148</v>
      </c>
      <c r="AI36" s="119" t="s">
        <v>34</v>
      </c>
      <c r="AJ36" s="119" t="s">
        <v>34</v>
      </c>
      <c r="AK36" s="119" t="s">
        <v>34</v>
      </c>
      <c r="AL36" s="119" t="s">
        <v>34</v>
      </c>
      <c r="AM36" s="119" t="s">
        <v>28</v>
      </c>
      <c r="AN36" s="119" t="s">
        <v>28</v>
      </c>
      <c r="AO36" s="120" t="s">
        <v>28</v>
      </c>
    </row>
    <row r="37" spans="2:43">
      <c r="B37" s="1" t="s">
        <v>33</v>
      </c>
      <c r="C37" s="26"/>
      <c r="D37" s="27" t="s">
        <v>34</v>
      </c>
      <c r="E37" s="27" t="s">
        <v>34</v>
      </c>
      <c r="F37" s="158" t="s">
        <v>28</v>
      </c>
      <c r="G37" s="85" t="s">
        <v>28</v>
      </c>
      <c r="H37" s="86" t="s">
        <v>28</v>
      </c>
      <c r="I37" s="86" t="s">
        <v>28</v>
      </c>
      <c r="J37" s="86" t="s">
        <v>34</v>
      </c>
      <c r="K37" s="86" t="s">
        <v>28</v>
      </c>
      <c r="L37" s="86" t="s">
        <v>28</v>
      </c>
      <c r="M37" s="86" t="s">
        <v>28</v>
      </c>
      <c r="N37" s="86" t="s">
        <v>28</v>
      </c>
      <c r="O37" s="86" t="s">
        <v>34</v>
      </c>
      <c r="P37" s="86" t="s">
        <v>34</v>
      </c>
      <c r="Q37" s="86" t="s">
        <v>34</v>
      </c>
      <c r="R37" s="55" t="s">
        <v>34</v>
      </c>
      <c r="S37" s="56" t="s">
        <v>34</v>
      </c>
      <c r="T37" s="56" t="s">
        <v>34</v>
      </c>
      <c r="U37" s="56" t="s">
        <v>34</v>
      </c>
      <c r="V37" s="56" t="s">
        <v>34</v>
      </c>
      <c r="W37" s="56" t="s">
        <v>34</v>
      </c>
      <c r="X37" s="56" t="s">
        <v>34</v>
      </c>
      <c r="Y37" s="56" t="s">
        <v>34</v>
      </c>
      <c r="Z37" s="56" t="s">
        <v>28</v>
      </c>
      <c r="AA37" s="56" t="s">
        <v>28</v>
      </c>
      <c r="AB37" s="56" t="s">
        <v>34</v>
      </c>
      <c r="AC37" s="56" t="s">
        <v>34</v>
      </c>
      <c r="AD37" s="56" t="s">
        <v>34</v>
      </c>
      <c r="AE37" s="56" t="s">
        <v>34</v>
      </c>
      <c r="AF37" s="56" t="s">
        <v>34</v>
      </c>
      <c r="AG37" s="174" t="s">
        <v>34</v>
      </c>
      <c r="AH37" s="119" t="s">
        <v>148</v>
      </c>
      <c r="AI37" s="119" t="s">
        <v>34</v>
      </c>
      <c r="AJ37" s="119" t="s">
        <v>34</v>
      </c>
      <c r="AK37" s="119" t="s">
        <v>34</v>
      </c>
      <c r="AL37" s="119" t="s">
        <v>34</v>
      </c>
      <c r="AM37" s="119" t="s">
        <v>28</v>
      </c>
      <c r="AN37" s="119" t="s">
        <v>28</v>
      </c>
      <c r="AO37" s="120" t="s">
        <v>28</v>
      </c>
    </row>
    <row r="38" spans="2:43">
      <c r="B38" s="1" t="s">
        <v>80</v>
      </c>
      <c r="C38" s="26" t="s">
        <v>82</v>
      </c>
      <c r="D38" s="27" t="s">
        <v>82</v>
      </c>
      <c r="E38" s="27" t="s">
        <v>82</v>
      </c>
      <c r="F38" s="158" t="s">
        <v>82</v>
      </c>
      <c r="G38" s="85" t="s">
        <v>81</v>
      </c>
      <c r="H38" s="86" t="s">
        <v>81</v>
      </c>
      <c r="I38" s="86" t="s">
        <v>81</v>
      </c>
      <c r="J38" s="86" t="s">
        <v>82</v>
      </c>
      <c r="K38" s="86" t="s">
        <v>81</v>
      </c>
      <c r="L38" s="86" t="s">
        <v>81</v>
      </c>
      <c r="M38" s="86" t="s">
        <v>164</v>
      </c>
      <c r="N38" s="86" t="s">
        <v>164</v>
      </c>
      <c r="O38" s="86" t="s">
        <v>82</v>
      </c>
      <c r="P38" s="86" t="s">
        <v>82</v>
      </c>
      <c r="Q38" s="86" t="s">
        <v>82</v>
      </c>
      <c r="R38" s="55" t="s">
        <v>82</v>
      </c>
      <c r="S38" s="56" t="s">
        <v>82</v>
      </c>
      <c r="T38" s="56" t="s">
        <v>82</v>
      </c>
      <c r="U38" s="56" t="s">
        <v>82</v>
      </c>
      <c r="V38" s="56" t="s">
        <v>82</v>
      </c>
      <c r="W38" s="56" t="s">
        <v>82</v>
      </c>
      <c r="X38" s="56" t="s">
        <v>82</v>
      </c>
      <c r="Y38" s="56" t="s">
        <v>82</v>
      </c>
      <c r="Z38" s="56" t="s">
        <v>82</v>
      </c>
      <c r="AA38" s="56" t="s">
        <v>82</v>
      </c>
      <c r="AB38" s="56" t="s">
        <v>82</v>
      </c>
      <c r="AC38" s="56" t="s">
        <v>82</v>
      </c>
      <c r="AD38" s="56" t="s">
        <v>82</v>
      </c>
      <c r="AE38" s="56" t="s">
        <v>82</v>
      </c>
      <c r="AF38" s="56" t="s">
        <v>82</v>
      </c>
      <c r="AG38" s="174" t="s">
        <v>82</v>
      </c>
      <c r="AH38" s="119" t="s">
        <v>81</v>
      </c>
      <c r="AI38" s="119" t="s">
        <v>82</v>
      </c>
      <c r="AJ38" s="119" t="s">
        <v>82</v>
      </c>
      <c r="AK38" s="119" t="s">
        <v>82</v>
      </c>
      <c r="AL38" s="119" t="s">
        <v>82</v>
      </c>
      <c r="AM38" s="119" t="s">
        <v>82</v>
      </c>
      <c r="AN38" s="119" t="s">
        <v>82</v>
      </c>
      <c r="AO38" s="120" t="s">
        <v>82</v>
      </c>
    </row>
    <row r="39" spans="2:43">
      <c r="B39" s="1" t="s">
        <v>87</v>
      </c>
      <c r="C39" s="26"/>
      <c r="D39" s="27"/>
      <c r="E39" s="27"/>
      <c r="F39" s="158"/>
      <c r="G39" s="85" t="s">
        <v>58</v>
      </c>
      <c r="H39" s="86" t="s">
        <v>58</v>
      </c>
      <c r="I39" s="86" t="s">
        <v>58</v>
      </c>
      <c r="J39" s="86">
        <v>13</v>
      </c>
      <c r="K39" s="86"/>
      <c r="L39" s="86"/>
      <c r="M39" s="86"/>
      <c r="N39" s="86"/>
      <c r="O39" s="86"/>
      <c r="P39" s="86"/>
      <c r="Q39" s="86"/>
      <c r="R39" s="55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174"/>
      <c r="AH39" s="119"/>
      <c r="AI39" s="119"/>
      <c r="AJ39" s="119"/>
      <c r="AK39" s="119"/>
      <c r="AL39" s="119"/>
      <c r="AM39" s="119"/>
      <c r="AN39" s="119"/>
      <c r="AO39" s="120"/>
    </row>
    <row r="40" spans="2:43">
      <c r="B40" s="1" t="s">
        <v>104</v>
      </c>
      <c r="C40" s="26">
        <v>41</v>
      </c>
      <c r="D40" s="27">
        <v>35</v>
      </c>
      <c r="E40" s="27">
        <v>38</v>
      </c>
      <c r="F40" s="158"/>
      <c r="G40" s="85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55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174"/>
      <c r="AH40" s="119"/>
      <c r="AI40" s="119"/>
      <c r="AJ40" s="119"/>
      <c r="AK40" s="119"/>
      <c r="AL40" s="119"/>
      <c r="AM40" s="119"/>
      <c r="AN40" s="119"/>
      <c r="AO40" s="120"/>
    </row>
    <row r="41" spans="2:43">
      <c r="B41" s="1" t="s">
        <v>170</v>
      </c>
      <c r="C41" s="26">
        <v>5</v>
      </c>
      <c r="D41" s="27">
        <v>0</v>
      </c>
      <c r="E41" s="27">
        <v>0</v>
      </c>
      <c r="F41" s="158"/>
      <c r="G41" s="85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55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174"/>
      <c r="AH41" s="119"/>
      <c r="AI41" s="119"/>
      <c r="AJ41" s="119"/>
      <c r="AK41" s="119"/>
      <c r="AL41" s="119"/>
      <c r="AM41" s="119"/>
      <c r="AN41" s="119"/>
      <c r="AO41" s="120"/>
    </row>
    <row r="42" spans="2:43">
      <c r="B42" s="1" t="s">
        <v>43</v>
      </c>
      <c r="C42" s="26">
        <v>9</v>
      </c>
      <c r="D42" s="27">
        <v>3.5</v>
      </c>
      <c r="E42" s="27">
        <v>7</v>
      </c>
      <c r="F42" s="158"/>
      <c r="G42" s="85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55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174">
        <v>18.7</v>
      </c>
      <c r="AH42" s="119"/>
      <c r="AI42" s="119"/>
      <c r="AJ42" s="119"/>
      <c r="AK42" s="119"/>
      <c r="AL42" s="119"/>
      <c r="AM42" s="119"/>
      <c r="AN42" s="119"/>
      <c r="AO42" s="120"/>
    </row>
    <row r="43" spans="2:43">
      <c r="B43" s="1" t="s">
        <v>52</v>
      </c>
      <c r="C43" s="26">
        <v>34</v>
      </c>
      <c r="D43" s="27" t="s">
        <v>58</v>
      </c>
      <c r="E43" s="27">
        <v>30</v>
      </c>
      <c r="F43" s="158" t="s">
        <v>58</v>
      </c>
      <c r="G43" s="85" t="s">
        <v>58</v>
      </c>
      <c r="H43" s="86" t="s">
        <v>58</v>
      </c>
      <c r="I43" s="86" t="s">
        <v>58</v>
      </c>
      <c r="J43" s="86" t="s">
        <v>58</v>
      </c>
      <c r="K43" s="86" t="s">
        <v>58</v>
      </c>
      <c r="L43" s="86" t="s">
        <v>58</v>
      </c>
      <c r="M43" s="86" t="s">
        <v>58</v>
      </c>
      <c r="N43" s="86" t="s">
        <v>58</v>
      </c>
      <c r="O43" s="86" t="s">
        <v>58</v>
      </c>
      <c r="P43" s="86" t="s">
        <v>58</v>
      </c>
      <c r="Q43" s="86" t="s">
        <v>58</v>
      </c>
      <c r="R43" s="55" t="s">
        <v>58</v>
      </c>
      <c r="S43" s="56" t="s">
        <v>58</v>
      </c>
      <c r="T43" s="56" t="s">
        <v>58</v>
      </c>
      <c r="U43" s="56" t="s">
        <v>58</v>
      </c>
      <c r="V43" s="56" t="s">
        <v>58</v>
      </c>
      <c r="W43" s="56" t="s">
        <v>58</v>
      </c>
      <c r="X43" s="56" t="s">
        <v>58</v>
      </c>
      <c r="Y43" s="56" t="s">
        <v>58</v>
      </c>
      <c r="Z43" s="56" t="s">
        <v>58</v>
      </c>
      <c r="AA43" s="56" t="s">
        <v>58</v>
      </c>
      <c r="AB43" s="56" t="s">
        <v>58</v>
      </c>
      <c r="AC43" s="56" t="s">
        <v>58</v>
      </c>
      <c r="AD43" s="56" t="s">
        <v>58</v>
      </c>
      <c r="AE43" s="56" t="s">
        <v>58</v>
      </c>
      <c r="AF43" s="56" t="s">
        <v>58</v>
      </c>
      <c r="AG43" s="174" t="s">
        <v>58</v>
      </c>
      <c r="AH43" s="119" t="s">
        <v>58</v>
      </c>
      <c r="AI43" s="119" t="s">
        <v>58</v>
      </c>
      <c r="AJ43" s="119" t="s">
        <v>58</v>
      </c>
      <c r="AK43" s="119" t="s">
        <v>58</v>
      </c>
      <c r="AL43" s="119" t="s">
        <v>58</v>
      </c>
      <c r="AM43" s="119" t="s">
        <v>58</v>
      </c>
      <c r="AN43" s="119" t="s">
        <v>58</v>
      </c>
      <c r="AO43" s="120" t="s">
        <v>58</v>
      </c>
    </row>
    <row r="44" spans="2:43">
      <c r="B44" s="1" t="s">
        <v>41</v>
      </c>
      <c r="C44" s="26" t="s">
        <v>49</v>
      </c>
      <c r="D44" s="27" t="s">
        <v>48</v>
      </c>
      <c r="E44" s="27" t="s">
        <v>42</v>
      </c>
      <c r="F44" s="158"/>
      <c r="G44" s="85" t="s">
        <v>48</v>
      </c>
      <c r="H44" s="86" t="s">
        <v>48</v>
      </c>
      <c r="I44" s="86" t="s">
        <v>48</v>
      </c>
      <c r="J44" s="86" t="s">
        <v>48</v>
      </c>
      <c r="K44" s="86" t="s">
        <v>48</v>
      </c>
      <c r="L44" s="86" t="s">
        <v>48</v>
      </c>
      <c r="M44" s="86" t="s">
        <v>48</v>
      </c>
      <c r="N44" s="86" t="s">
        <v>48</v>
      </c>
      <c r="O44" s="86" t="s">
        <v>48</v>
      </c>
      <c r="P44" s="86" t="s">
        <v>48</v>
      </c>
      <c r="Q44" s="86" t="s">
        <v>48</v>
      </c>
      <c r="R44" s="55" t="s">
        <v>48</v>
      </c>
      <c r="S44" s="56" t="s">
        <v>48</v>
      </c>
      <c r="T44" s="56" t="s">
        <v>48</v>
      </c>
      <c r="U44" s="56" t="s">
        <v>48</v>
      </c>
      <c r="V44" s="56" t="s">
        <v>48</v>
      </c>
      <c r="W44" s="56" t="s">
        <v>48</v>
      </c>
      <c r="X44" s="56" t="s">
        <v>48</v>
      </c>
      <c r="Y44" s="56" t="s">
        <v>48</v>
      </c>
      <c r="Z44" s="56" t="s">
        <v>48</v>
      </c>
      <c r="AA44" s="56" t="s">
        <v>48</v>
      </c>
      <c r="AB44" s="56" t="s">
        <v>48</v>
      </c>
      <c r="AC44" s="56" t="s">
        <v>48</v>
      </c>
      <c r="AD44" s="56" t="s">
        <v>48</v>
      </c>
      <c r="AE44" s="56" t="s">
        <v>48</v>
      </c>
      <c r="AF44" s="56" t="s">
        <v>48</v>
      </c>
      <c r="AG44" s="174" t="s">
        <v>48</v>
      </c>
      <c r="AH44" s="119" t="s">
        <v>48</v>
      </c>
      <c r="AI44" s="119" t="s">
        <v>48</v>
      </c>
      <c r="AJ44" s="119" t="s">
        <v>48</v>
      </c>
      <c r="AK44" s="119" t="s">
        <v>48</v>
      </c>
      <c r="AL44" s="119" t="s">
        <v>48</v>
      </c>
      <c r="AM44" s="119" t="s">
        <v>48</v>
      </c>
      <c r="AN44" s="119" t="s">
        <v>48</v>
      </c>
      <c r="AO44" s="120" t="s">
        <v>48</v>
      </c>
    </row>
    <row r="45" spans="2:43">
      <c r="B45" s="1" t="s">
        <v>61</v>
      </c>
      <c r="C45" s="47">
        <v>91.95</v>
      </c>
      <c r="D45" s="48">
        <v>259.95</v>
      </c>
      <c r="E45" s="48">
        <v>219.95</v>
      </c>
      <c r="F45" s="170" t="s">
        <v>106</v>
      </c>
      <c r="G45" s="109">
        <v>32.96</v>
      </c>
      <c r="H45" s="110">
        <v>12.96</v>
      </c>
      <c r="I45" s="110">
        <v>12.96</v>
      </c>
      <c r="J45" s="111">
        <v>20.21</v>
      </c>
      <c r="K45" s="111">
        <v>15.25</v>
      </c>
      <c r="L45" s="111">
        <v>15.25</v>
      </c>
      <c r="M45" s="111">
        <v>30.25</v>
      </c>
      <c r="N45" s="111">
        <v>30.25</v>
      </c>
      <c r="O45" s="111">
        <v>18.25</v>
      </c>
      <c r="P45" s="110">
        <v>16.989999999999998</v>
      </c>
      <c r="Q45" s="110">
        <v>16.989999999999998</v>
      </c>
      <c r="R45" s="77">
        <v>11.99</v>
      </c>
      <c r="S45" s="78">
        <v>11.99</v>
      </c>
      <c r="T45" s="78">
        <v>8</v>
      </c>
      <c r="U45" s="78">
        <v>8</v>
      </c>
      <c r="V45" s="78">
        <v>8</v>
      </c>
      <c r="W45" s="78">
        <v>8</v>
      </c>
      <c r="X45" s="78">
        <v>8</v>
      </c>
      <c r="Y45" s="78">
        <v>8</v>
      </c>
      <c r="Z45" s="78">
        <v>151.80000000000001</v>
      </c>
      <c r="AA45" s="78">
        <v>151.80000000000001</v>
      </c>
      <c r="AB45" s="78">
        <v>54.95</v>
      </c>
      <c r="AC45" s="78">
        <v>92.99</v>
      </c>
      <c r="AD45" s="78">
        <v>92.99</v>
      </c>
      <c r="AE45" s="78">
        <v>92.99</v>
      </c>
      <c r="AF45" s="78">
        <v>35.950000000000003</v>
      </c>
      <c r="AG45" s="184">
        <v>26.95</v>
      </c>
      <c r="AH45" s="139">
        <v>74.849999999999994</v>
      </c>
      <c r="AI45" s="139"/>
      <c r="AJ45" s="139">
        <v>54.99</v>
      </c>
      <c r="AK45" s="139">
        <v>8.9499999999999993</v>
      </c>
      <c r="AL45" s="139">
        <v>8.9499999999999993</v>
      </c>
      <c r="AM45" s="139">
        <v>3.99</v>
      </c>
      <c r="AN45" s="139">
        <v>3.99</v>
      </c>
      <c r="AO45" s="140">
        <v>3.99</v>
      </c>
    </row>
    <row r="46" spans="2:43">
      <c r="B46" s="1" t="s">
        <v>83</v>
      </c>
      <c r="C46" s="47">
        <v>61.99</v>
      </c>
      <c r="D46" s="48">
        <v>167.97</v>
      </c>
      <c r="E46" s="48">
        <v>120</v>
      </c>
      <c r="F46" s="170">
        <v>50</v>
      </c>
      <c r="G46" s="109">
        <v>32.96</v>
      </c>
      <c r="H46" s="110">
        <v>12.96</v>
      </c>
      <c r="I46" s="110">
        <v>12.96</v>
      </c>
      <c r="J46" s="111">
        <v>20.21</v>
      </c>
      <c r="K46" s="111">
        <v>15.25</v>
      </c>
      <c r="L46" s="111">
        <v>15.25</v>
      </c>
      <c r="M46" s="111">
        <v>30.25</v>
      </c>
      <c r="N46" s="111">
        <v>30.25</v>
      </c>
      <c r="O46" s="111">
        <v>18.25</v>
      </c>
      <c r="P46" s="110">
        <v>16.989999999999998</v>
      </c>
      <c r="Q46" s="110">
        <v>16.989999999999998</v>
      </c>
      <c r="R46" s="77">
        <v>11.99</v>
      </c>
      <c r="S46" s="78">
        <v>11.99</v>
      </c>
      <c r="T46" s="78">
        <v>8</v>
      </c>
      <c r="U46" s="78">
        <v>8</v>
      </c>
      <c r="V46" s="78">
        <v>8</v>
      </c>
      <c r="W46" s="78">
        <v>8</v>
      </c>
      <c r="X46" s="78">
        <v>8</v>
      </c>
      <c r="Y46" s="78">
        <v>8</v>
      </c>
      <c r="Z46" s="78">
        <v>151.80000000000001</v>
      </c>
      <c r="AA46" s="78">
        <v>151.80000000000001</v>
      </c>
      <c r="AB46" s="78">
        <v>54.95</v>
      </c>
      <c r="AC46" s="78">
        <v>92.99</v>
      </c>
      <c r="AD46" s="78">
        <v>73.37</v>
      </c>
      <c r="AE46" s="78">
        <v>51.37</v>
      </c>
      <c r="AF46" s="78">
        <v>35.950000000000003</v>
      </c>
      <c r="AG46" s="184">
        <v>26.95</v>
      </c>
      <c r="AH46" s="139">
        <v>74.849999999999994</v>
      </c>
      <c r="AI46" s="139"/>
      <c r="AJ46" s="139">
        <v>54.99</v>
      </c>
      <c r="AK46" s="139">
        <v>8.9499999999999993</v>
      </c>
      <c r="AL46" s="139">
        <v>8.9499999999999993</v>
      </c>
      <c r="AM46" s="139">
        <v>3.99</v>
      </c>
      <c r="AN46" s="139">
        <v>3.99</v>
      </c>
      <c r="AO46" s="140">
        <v>3.99</v>
      </c>
      <c r="AQ46" s="200">
        <f>SUM(C46:AO46)</f>
        <v>1493.15</v>
      </c>
    </row>
    <row r="47" spans="2:43">
      <c r="B47" s="1" t="s">
        <v>107</v>
      </c>
      <c r="C47" s="47">
        <f>C46/C21</f>
        <v>0.75597560975609757</v>
      </c>
      <c r="D47" s="48">
        <f>D46/D21</f>
        <v>0.56900406504065038</v>
      </c>
      <c r="E47" s="48">
        <f t="shared" ref="E47:F47" si="39">E46/E21</f>
        <v>0.52264808362369342</v>
      </c>
      <c r="F47" s="170">
        <f t="shared" si="39"/>
        <v>0.36295005807200931</v>
      </c>
      <c r="G47" s="109">
        <f t="shared" ref="G47:AG47" si="40">G46/G21</f>
        <v>0.65920000000000001</v>
      </c>
      <c r="H47" s="110">
        <f t="shared" si="40"/>
        <v>0.64800000000000002</v>
      </c>
      <c r="I47" s="110">
        <f t="shared" si="40"/>
        <v>0.64800000000000002</v>
      </c>
      <c r="J47" s="111">
        <f t="shared" ref="J47:N47" si="41">J46/J21</f>
        <v>0.6161585365853659</v>
      </c>
      <c r="K47" s="111">
        <f t="shared" si="41"/>
        <v>0.61</v>
      </c>
      <c r="L47" s="111">
        <f t="shared" si="41"/>
        <v>0.61</v>
      </c>
      <c r="M47" s="111">
        <f t="shared" si="41"/>
        <v>1.21</v>
      </c>
      <c r="N47" s="111">
        <f t="shared" si="41"/>
        <v>1.21</v>
      </c>
      <c r="O47" s="111">
        <f t="shared" si="40"/>
        <v>0.73</v>
      </c>
      <c r="P47" s="110">
        <f t="shared" si="40"/>
        <v>0.80904761904761902</v>
      </c>
      <c r="Q47" s="110">
        <f t="shared" si="40"/>
        <v>0.80904761904761902</v>
      </c>
      <c r="R47" s="77">
        <f t="shared" si="40"/>
        <v>0.47960000000000003</v>
      </c>
      <c r="S47" s="78">
        <f t="shared" si="40"/>
        <v>0.47960000000000003</v>
      </c>
      <c r="T47" s="78">
        <f t="shared" ref="T47" si="42">T46/T21</f>
        <v>0.66666666666666663</v>
      </c>
      <c r="U47" s="78">
        <f t="shared" ref="U47:AA47" si="43">U46/U21</f>
        <v>0.66666666666666663</v>
      </c>
      <c r="V47" s="78">
        <f t="shared" si="43"/>
        <v>0.66666666666666663</v>
      </c>
      <c r="W47" s="78">
        <f t="shared" si="43"/>
        <v>0.66666666666666663</v>
      </c>
      <c r="X47" s="78">
        <f t="shared" si="43"/>
        <v>0.66666666666666663</v>
      </c>
      <c r="Y47" s="78">
        <f t="shared" si="43"/>
        <v>0.66666666666666663</v>
      </c>
      <c r="Z47" s="78">
        <f t="shared" si="43"/>
        <v>1.3800000000000001</v>
      </c>
      <c r="AA47" s="78">
        <f t="shared" si="43"/>
        <v>1.3800000000000001</v>
      </c>
      <c r="AB47" s="78">
        <f t="shared" si="40"/>
        <v>0.33506097560975612</v>
      </c>
      <c r="AC47" s="78">
        <f t="shared" si="40"/>
        <v>0.30996666666666667</v>
      </c>
      <c r="AD47" s="78">
        <f t="shared" ref="AD47:AE47" si="44">AD46/AD21</f>
        <v>0.24456666666666668</v>
      </c>
      <c r="AE47" s="78">
        <f t="shared" si="44"/>
        <v>0.17123333333333332</v>
      </c>
      <c r="AF47" s="78">
        <f t="shared" si="40"/>
        <v>0.35950000000000004</v>
      </c>
      <c r="AG47" s="184">
        <f t="shared" si="40"/>
        <v>0.26950000000000002</v>
      </c>
      <c r="AH47" s="139"/>
      <c r="AI47" s="139"/>
      <c r="AJ47" s="139"/>
      <c r="AK47" s="139">
        <f t="shared" ref="AK47" si="45">AK46/AK21</f>
        <v>8.9499999999999996E-2</v>
      </c>
      <c r="AL47" s="139">
        <f t="shared" ref="AL47" si="46">AL46/AL21</f>
        <v>8.9499999999999996E-2</v>
      </c>
      <c r="AM47" s="139">
        <f>AM46/AM21</f>
        <v>0.19950000000000001</v>
      </c>
      <c r="AN47" s="139">
        <f>AN46/AN21</f>
        <v>0.19950000000000001</v>
      </c>
      <c r="AO47" s="140">
        <f t="shared" ref="AO47" si="47">AO46/AO21</f>
        <v>0.19950000000000001</v>
      </c>
    </row>
    <row r="48" spans="2:43">
      <c r="B48" s="1" t="s">
        <v>84</v>
      </c>
      <c r="C48" s="49" t="s">
        <v>64</v>
      </c>
      <c r="D48" s="50" t="s">
        <v>64</v>
      </c>
      <c r="E48" s="50" t="s">
        <v>64</v>
      </c>
      <c r="F48" s="171" t="s">
        <v>64</v>
      </c>
      <c r="G48" s="112" t="s">
        <v>64</v>
      </c>
      <c r="H48" s="113" t="s">
        <v>64</v>
      </c>
      <c r="I48" s="113" t="s">
        <v>64</v>
      </c>
      <c r="J48" s="113" t="s">
        <v>64</v>
      </c>
      <c r="K48" s="113" t="s">
        <v>64</v>
      </c>
      <c r="L48" s="113" t="s">
        <v>64</v>
      </c>
      <c r="M48" s="113" t="s">
        <v>64</v>
      </c>
      <c r="N48" s="113" t="s">
        <v>64</v>
      </c>
      <c r="O48" s="113" t="s">
        <v>64</v>
      </c>
      <c r="P48" s="113" t="s">
        <v>64</v>
      </c>
      <c r="Q48" s="113" t="s">
        <v>64</v>
      </c>
      <c r="R48" s="79" t="s">
        <v>64</v>
      </c>
      <c r="S48" s="80" t="s">
        <v>64</v>
      </c>
      <c r="T48" s="80" t="s">
        <v>64</v>
      </c>
      <c r="U48" s="80" t="s">
        <v>178</v>
      </c>
      <c r="V48" s="80" t="s">
        <v>64</v>
      </c>
      <c r="W48" s="80" t="s">
        <v>64</v>
      </c>
      <c r="X48" s="80" t="s">
        <v>64</v>
      </c>
      <c r="Y48" s="80" t="s">
        <v>64</v>
      </c>
      <c r="Z48" s="80" t="s">
        <v>64</v>
      </c>
      <c r="AA48" s="80" t="s">
        <v>64</v>
      </c>
      <c r="AB48" s="80" t="s">
        <v>64</v>
      </c>
      <c r="AC48" s="80"/>
      <c r="AD48" s="80"/>
      <c r="AE48" s="80"/>
      <c r="AF48" s="80" t="s">
        <v>64</v>
      </c>
      <c r="AG48" s="185" t="s">
        <v>64</v>
      </c>
      <c r="AH48" s="141" t="s">
        <v>64</v>
      </c>
      <c r="AI48" s="141"/>
      <c r="AJ48" s="141"/>
      <c r="AK48" s="141"/>
      <c r="AL48" s="141"/>
      <c r="AM48" s="141" t="s">
        <v>64</v>
      </c>
      <c r="AN48" s="141" t="s">
        <v>64</v>
      </c>
      <c r="AO48" s="142" t="s">
        <v>64</v>
      </c>
    </row>
    <row r="49" spans="2:41">
      <c r="B49" s="1" t="s">
        <v>85</v>
      </c>
      <c r="C49" s="49"/>
      <c r="D49" s="50"/>
      <c r="E49" s="50" t="s">
        <v>64</v>
      </c>
      <c r="F49" s="171"/>
      <c r="G49" s="112" t="s">
        <v>64</v>
      </c>
      <c r="H49" s="113" t="s">
        <v>64</v>
      </c>
      <c r="I49" s="113" t="s">
        <v>64</v>
      </c>
      <c r="J49" s="113"/>
      <c r="K49" s="113" t="s">
        <v>64</v>
      </c>
      <c r="L49" s="113" t="s">
        <v>64</v>
      </c>
      <c r="M49" s="113" t="s">
        <v>64</v>
      </c>
      <c r="N49" s="113" t="s">
        <v>64</v>
      </c>
      <c r="O49" s="113" t="s">
        <v>64</v>
      </c>
      <c r="P49" s="113" t="s">
        <v>64</v>
      </c>
      <c r="Q49" s="113" t="s">
        <v>64</v>
      </c>
      <c r="R49" s="79" t="s">
        <v>64</v>
      </c>
      <c r="S49" s="80" t="s">
        <v>64</v>
      </c>
      <c r="T49" s="80" t="s">
        <v>64</v>
      </c>
      <c r="U49" s="80" t="s">
        <v>64</v>
      </c>
      <c r="V49" s="80" t="s">
        <v>64</v>
      </c>
      <c r="W49" s="80" t="s">
        <v>64</v>
      </c>
      <c r="X49" s="80" t="s">
        <v>64</v>
      </c>
      <c r="Y49" s="80" t="s">
        <v>64</v>
      </c>
      <c r="Z49" s="80" t="s">
        <v>64</v>
      </c>
      <c r="AA49" s="80" t="s">
        <v>64</v>
      </c>
      <c r="AB49" s="80" t="s">
        <v>64</v>
      </c>
      <c r="AC49" s="80"/>
      <c r="AD49" s="80"/>
      <c r="AE49" s="80"/>
      <c r="AF49" s="80" t="s">
        <v>64</v>
      </c>
      <c r="AG49" s="185" t="s">
        <v>64</v>
      </c>
      <c r="AH49" s="141"/>
      <c r="AI49" s="141"/>
      <c r="AJ49" s="141"/>
      <c r="AK49" s="141" t="s">
        <v>64</v>
      </c>
      <c r="AL49" s="141" t="s">
        <v>64</v>
      </c>
      <c r="AM49" s="141" t="s">
        <v>64</v>
      </c>
      <c r="AN49" s="141" t="s">
        <v>64</v>
      </c>
      <c r="AO49" s="142" t="s">
        <v>64</v>
      </c>
    </row>
    <row r="50" spans="2:41" ht="19" thickBot="1">
      <c r="B50" s="1" t="s">
        <v>86</v>
      </c>
      <c r="C50" s="51" t="s">
        <v>64</v>
      </c>
      <c r="D50" s="52" t="s">
        <v>64</v>
      </c>
      <c r="E50" s="52"/>
      <c r="F50" s="172" t="s">
        <v>64</v>
      </c>
      <c r="G50" s="114"/>
      <c r="H50" s="115"/>
      <c r="I50" s="115"/>
      <c r="J50" s="116" t="s">
        <v>64</v>
      </c>
      <c r="K50" s="116" t="s">
        <v>64</v>
      </c>
      <c r="L50" s="116" t="s">
        <v>64</v>
      </c>
      <c r="M50" s="116" t="s">
        <v>64</v>
      </c>
      <c r="N50" s="116" t="s">
        <v>64</v>
      </c>
      <c r="O50" s="116" t="s">
        <v>64</v>
      </c>
      <c r="P50" s="115"/>
      <c r="Q50" s="115"/>
      <c r="R50" s="81"/>
      <c r="S50" s="82"/>
      <c r="T50" s="82"/>
      <c r="U50" s="82"/>
      <c r="V50" s="82"/>
      <c r="W50" s="82"/>
      <c r="X50" s="82"/>
      <c r="Y50" s="82"/>
      <c r="Z50" s="82" t="s">
        <v>64</v>
      </c>
      <c r="AA50" s="82" t="s">
        <v>64</v>
      </c>
      <c r="AB50" s="82"/>
      <c r="AC50" s="82" t="s">
        <v>64</v>
      </c>
      <c r="AD50" s="82" t="s">
        <v>64</v>
      </c>
      <c r="AE50" s="82" t="s">
        <v>64</v>
      </c>
      <c r="AF50" s="82" t="s">
        <v>64</v>
      </c>
      <c r="AG50" s="211" t="s">
        <v>64</v>
      </c>
      <c r="AH50" s="199" t="s">
        <v>64</v>
      </c>
      <c r="AI50" s="143"/>
      <c r="AJ50" s="143"/>
      <c r="AK50" s="143"/>
      <c r="AL50" s="143"/>
      <c r="AM50" s="143"/>
      <c r="AN50" s="143"/>
      <c r="AO50" s="144"/>
    </row>
    <row r="52" spans="2:41">
      <c r="E52" s="3" t="s">
        <v>135</v>
      </c>
    </row>
    <row r="55" spans="2:41">
      <c r="H55" s="4"/>
      <c r="S55" s="20"/>
    </row>
    <row r="56" spans="2:41">
      <c r="S56" s="20"/>
    </row>
    <row r="57" spans="2:41">
      <c r="S57" s="20"/>
    </row>
    <row r="58" spans="2:41">
      <c r="S58" s="20"/>
    </row>
    <row r="59" spans="2:41">
      <c r="S59" s="20"/>
    </row>
    <row r="60" spans="2:41">
      <c r="S60" s="20"/>
    </row>
  </sheetData>
  <hyperlinks>
    <hyperlink ref="D48" r:id="rId1" xr:uid="{00000000-0004-0000-0100-000000000000}"/>
    <hyperlink ref="D50" r:id="rId2" xr:uid="{00000000-0004-0000-0100-000001000000}"/>
    <hyperlink ref="E48" r:id="rId3" xr:uid="{00000000-0004-0000-0100-000002000000}"/>
    <hyperlink ref="C48" r:id="rId4" xr:uid="{00000000-0004-0000-0100-000003000000}"/>
    <hyperlink ref="C50" r:id="rId5" xr:uid="{00000000-0004-0000-0100-000004000000}"/>
    <hyperlink ref="O50" r:id="rId6" xr:uid="{00000000-0004-0000-0100-000005000000}"/>
    <hyperlink ref="E49" r:id="rId7" xr:uid="{00000000-0004-0000-0100-000009000000}"/>
    <hyperlink ref="S49" r:id="rId8" xr:uid="{00000000-0004-0000-0100-00000C000000}"/>
    <hyperlink ref="S48" r:id="rId9" xr:uid="{00000000-0004-0000-0100-00000D000000}"/>
    <hyperlink ref="G48" r:id="rId10" xr:uid="{00000000-0004-0000-0100-00000E000000}"/>
    <hyperlink ref="H48:I48" r:id="rId11" display="URL" xr:uid="{00000000-0004-0000-0100-00000F000000}"/>
    <hyperlink ref="G49:I49" r:id="rId12" display="URL" xr:uid="{00000000-0004-0000-0100-000010000000}"/>
    <hyperlink ref="P49" r:id="rId13" xr:uid="{2FF4AA0C-BA4C-D046-86F1-69F35DBA3D49}"/>
    <hyperlink ref="Q49" r:id="rId14" xr:uid="{BC6E84F8-8AFF-F14A-97DD-A0BC6F129D3C}"/>
    <hyperlink ref="P48:Q48" r:id="rId15" display="URL" xr:uid="{922E580E-D40B-3848-B35A-7D0B48B0CC3F}"/>
    <hyperlink ref="AM49" r:id="rId16" xr:uid="{C84461A1-3A00-3147-874B-24E0EC33C87B}"/>
    <hyperlink ref="AI48:AL48" r:id="rId17" display="URL" xr:uid="{B8411278-EC83-8842-B59C-9CFBB19F27F7}"/>
    <hyperlink ref="F48" r:id="rId18" xr:uid="{AF53922E-4E4A-B34A-8C38-E414B1FE894D}"/>
    <hyperlink ref="F50" r:id="rId19" xr:uid="{9BD2FA02-C505-3B44-AFC1-15368DE4C0DF}"/>
    <hyperlink ref="AB49" r:id="rId20" xr:uid="{E50084F0-BB86-614F-BC73-4CEA0D4959CA}"/>
    <hyperlink ref="AC50" r:id="rId21" xr:uid="{867B461F-7080-FB4F-8998-FB84BC7CFA5E}"/>
    <hyperlink ref="AK49" r:id="rId22" xr:uid="{12F50969-5A0F-FE4A-A138-A9FA2F34A5F8}"/>
    <hyperlink ref="AO48" r:id="rId23" xr:uid="{641C52EC-39F1-404F-A6C2-EB4D4FF515DB}"/>
    <hyperlink ref="AN49" r:id="rId24" xr:uid="{F49A6CCF-864C-9E4F-83B2-103848E157E3}"/>
    <hyperlink ref="AO49" r:id="rId25" xr:uid="{339D2C22-096A-6348-84DE-266417C9D461}"/>
    <hyperlink ref="AF49" r:id="rId26" xr:uid="{337F70E4-8A46-1A49-AE1F-06427779B942}"/>
    <hyperlink ref="AF48" r:id="rId27" xr:uid="{1CF982CA-EF3C-A240-AD5A-11D67C8F4CD0}"/>
    <hyperlink ref="AB48" r:id="rId28" xr:uid="{5E408ADA-3A46-6947-B600-EA1411E62083}"/>
    <hyperlink ref="AG48" r:id="rId29" xr:uid="{624873D1-1CAE-2B4D-ADE9-1AF078C379C0}"/>
    <hyperlink ref="AG49" r:id="rId30" xr:uid="{A9217849-196F-9047-ADA2-992CE09840EC}"/>
    <hyperlink ref="J50" r:id="rId31" xr:uid="{DF27DE35-43B5-C147-9384-2F9AC3F13FFA}"/>
    <hyperlink ref="K50" r:id="rId32" xr:uid="{C4447603-3AF0-3244-B258-0D6CDB45E10D}"/>
    <hyperlink ref="L50" r:id="rId33" xr:uid="{FE9DD435-78D8-2741-8DCF-1F7373362AB8}"/>
    <hyperlink ref="M50" r:id="rId34" xr:uid="{BEB4E0F0-70FA-D340-ABD0-CFE63A326B4B}"/>
    <hyperlink ref="N50" r:id="rId35" xr:uid="{C89BAE46-D64A-064B-8896-5C5C2D518A23}"/>
    <hyperlink ref="K48" r:id="rId36" xr:uid="{E14025BE-4CC1-E840-9C5A-4FDFFC1C7A03}"/>
    <hyperlink ref="M49" r:id="rId37" xr:uid="{29295A1D-5F50-DC4D-8CC4-26CDA7850CB7}"/>
    <hyperlink ref="N49" r:id="rId38" xr:uid="{706484BC-775B-6448-94F7-7EBEB6C66E68}"/>
    <hyperlink ref="J48" r:id="rId39" xr:uid="{1A253CA4-46D8-E641-9600-6D804C50FD58}"/>
    <hyperlink ref="L48:O48" r:id="rId40" display="URL" xr:uid="{88900F92-3F56-3F44-99D7-315C37D9B310}"/>
    <hyperlink ref="K49" r:id="rId41" xr:uid="{884DE137-06DA-4B4A-8DC2-8E56AA32E4B4}"/>
    <hyperlink ref="L49" r:id="rId42" xr:uid="{6E733AA8-86CE-6042-8F8D-4C3EEA812322}"/>
    <hyperlink ref="O49" r:id="rId43" xr:uid="{9C6A7994-13D5-D745-A087-A62D4CD0BED3}"/>
    <hyperlink ref="T49" r:id="rId44" xr:uid="{CC3CD410-F97C-EB47-A62B-236D59610192}"/>
    <hyperlink ref="T48" r:id="rId45" xr:uid="{FC344799-5634-8944-9EFF-FE8A977DD51E}"/>
    <hyperlink ref="AE50" r:id="rId46" xr:uid="{8744F76F-1A51-DF4A-9A2B-B05ED4E69691}"/>
    <hyperlink ref="U49:Y49" r:id="rId47" display="URL" xr:uid="{12BB8FA6-7FFD-3043-83A3-DC195AC2D782}"/>
    <hyperlink ref="U48:Y48" r:id="rId48" display="URL" xr:uid="{CE33501A-F9BB-F142-AAA7-55DFFED4415D}"/>
    <hyperlink ref="AH50" r:id="rId49" xr:uid="{68589E08-3FB3-C144-85BA-24E7156E2C38}"/>
    <hyperlink ref="AH48" r:id="rId50" xr:uid="{0B81B25E-035C-C04F-B9A2-5FBE6B4227CE}"/>
    <hyperlink ref="AD50" r:id="rId51" xr:uid="{C49E036D-CA78-7F4E-A79A-51C61EB4AC45}"/>
    <hyperlink ref="Z50" r:id="rId52" xr:uid="{B2E4271F-230C-1A47-B1FA-FB6DB302E529}"/>
    <hyperlink ref="AA50" r:id="rId53" xr:uid="{F1ED46C7-A118-534B-ADA9-9E81269B684A}"/>
    <hyperlink ref="Z49" r:id="rId54" xr:uid="{78460AE9-FB84-234D-8636-FD891CBDBBA8}"/>
    <hyperlink ref="AA49" r:id="rId55" xr:uid="{585D15A2-9B1F-BC42-9C65-94E182923231}"/>
    <hyperlink ref="Z48" r:id="rId56" xr:uid="{0EB9902A-9737-054F-9397-9CFD11EAD757}"/>
    <hyperlink ref="AA48" r:id="rId57" xr:uid="{CEB3EF71-F605-844B-BC56-BEACFA305E69}"/>
    <hyperlink ref="AG50" r:id="rId58" xr:uid="{11DF91B2-FF50-1849-AEDB-FA2A39D80360}"/>
    <hyperlink ref="AF50" r:id="rId59" xr:uid="{D88441BA-69D1-3B41-A28E-966087A7DF3C}"/>
  </hyperlinks>
  <pageMargins left="0.75" right="0.75" top="1" bottom="1" header="0.5" footer="0.5"/>
  <pageSetup orientation="portrait" horizontalDpi="4294967292" verticalDpi="4294967292"/>
  <headerFooter alignWithMargins="0"/>
  <drawing r:id="rId6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general</vt:lpstr>
      <vt:lpstr>hardware</vt:lpstr>
      <vt:lpstr>specs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Microsoft Office User</cp:lastModifiedBy>
  <dcterms:created xsi:type="dcterms:W3CDTF">2012-04-07T01:24:05Z</dcterms:created>
  <dcterms:modified xsi:type="dcterms:W3CDTF">2023-11-26T21:42:04Z</dcterms:modified>
</cp:coreProperties>
</file>